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タスク一覧" sheetId="1" state="visible" r:id="rId1"/>
    <sheet xmlns:r="http://schemas.openxmlformats.org/officeDocument/2006/relationships" name="担当者別・状況別" sheetId="2" state="visible" r:id="rId2"/>
    <sheet xmlns:r="http://schemas.openxmlformats.org/officeDocument/2006/relationships" name="毎週の振り返り" sheetId="3" state="visible" r:id="rId3"/>
  </sheets>
  <definedNames>
    <definedName name="_xlnm.Print_Area" localSheetId="0">'タスク一覧'!$A$1:$P$54</definedName>
    <definedName name="_xlnm.Print_Area" localSheetId="1">'担当者別・状況別'!$A$1:$P$28</definedName>
    <definedName name="_xlnm.Print_Area" localSheetId="2">'毎週の振り返り'!$A$1:$P$23</definedName>
  </definedNames>
  <calcPr calcId="124519" fullCalcOnLoad="1"/>
</workbook>
</file>

<file path=xl/styles.xml><?xml version="1.0" encoding="utf-8"?>
<styleSheet xmlns="http://schemas.openxmlformats.org/spreadsheetml/2006/main">
  <numFmts count="5">
    <numFmt numFmtId="164" formatCode="yyyy&quot;年&quot;m&quot;月&quot;d&quot;日&quot;"/>
    <numFmt numFmtId="165" formatCode="0&quot;日&quot;"/>
    <numFmt numFmtId="166" formatCode="m/d"/>
    <numFmt numFmtId="167" formatCode="&quot;あと&quot;0&quot;日&quot;;0&quot;日過ぎ&quot;;&quot;今日&quot;"/>
    <numFmt numFmtId="168" formatCode="#,##0&quot;件&quot;"/>
  </numFmts>
  <fonts count="11">
    <font>
      <name val="Calibri"/>
      <family val="2"/>
      <color theme="1"/>
      <sz val="11"/>
      <scheme val="minor"/>
    </font>
    <font>
      <name val="游ゴシック"/>
      <b val="1"/>
      <color rgb="001F3A5F"/>
      <sz val="16"/>
    </font>
    <font>
      <name val="游ゴシック"/>
      <b val="1"/>
      <color rgb="00222222"/>
      <sz val="9"/>
    </font>
    <font>
      <name val="游ゴシック"/>
      <color rgb="00222222"/>
      <sz val="10"/>
    </font>
    <font>
      <name val="游ゴシック"/>
      <color rgb="00222222"/>
      <sz val="9"/>
    </font>
    <font>
      <name val="游ゴシック"/>
      <b val="1"/>
      <color rgb="00FFFFFF"/>
      <sz val="9"/>
    </font>
    <font>
      <name val="游ゴシック"/>
      <color rgb="00222222"/>
      <sz val="8"/>
    </font>
    <font>
      <name val="游ゴシック"/>
      <b val="1"/>
      <color rgb="00222222"/>
      <sz val="10"/>
    </font>
    <font>
      <name val="游ゴシック"/>
      <color rgb="00555555"/>
      <sz val="8"/>
    </font>
    <font>
      <name val="游ゴシック"/>
      <b val="1"/>
      <color rgb="001F3A5F"/>
      <sz val="10"/>
    </font>
    <font>
      <name val="游ゴシック"/>
      <b val="1"/>
      <color rgb="00222222"/>
      <sz val="8"/>
    </font>
  </fonts>
  <fills count="6">
    <fill>
      <patternFill/>
    </fill>
    <fill>
      <patternFill patternType="gray125"/>
    </fill>
    <fill>
      <patternFill patternType="solid">
        <fgColor rgb="00F3F4F6"/>
      </patternFill>
    </fill>
    <fill>
      <patternFill patternType="solid">
        <fgColor rgb="00EBEFF4"/>
      </patternFill>
    </fill>
    <fill>
      <patternFill patternType="solid">
        <fgColor rgb="001F3A5F"/>
      </patternFill>
    </fill>
    <fill>
      <patternFill patternType="solid">
        <fgColor rgb="00E8F0F6"/>
      </patternFill>
    </fill>
  </fills>
  <borders count="3">
    <border>
      <left/>
      <right/>
      <top/>
      <bottom/>
      <diagonal/>
    </border>
    <border>
      <bottom style="medium">
        <color rgb="001F3A5F"/>
      </bottom>
    </border>
    <border>
      <left style="thin">
        <color rgb="009AA5B1"/>
      </left>
      <right style="thin">
        <color rgb="009AA5B1"/>
      </right>
      <top style="thin">
        <color rgb="009AA5B1"/>
      </top>
      <bottom style="thin">
        <color rgb="009AA5B1"/>
      </bottom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1" fillId="0" borderId="1" applyAlignment="1" pivotButton="0" quotePrefix="0" xfId="0">
      <alignment horizontal="left" vertical="center" indent="1"/>
    </xf>
    <xf numFmtId="0" fontId="0" fillId="0" borderId="1" pivotButton="0" quotePrefix="0" xfId="0"/>
    <xf numFmtId="0" fontId="2" fillId="2" borderId="2" applyAlignment="1" pivotButton="0" quotePrefix="0" xfId="0">
      <alignment horizontal="left" vertical="center" indent="1"/>
    </xf>
    <xf numFmtId="0" fontId="0" fillId="2" borderId="2" pivotButton="0" quotePrefix="0" xfId="0"/>
    <xf numFmtId="0" fontId="3" fillId="0" borderId="2" applyAlignment="1" pivotButton="0" quotePrefix="0" xfId="0">
      <alignment horizontal="left" vertical="center" indent="1"/>
    </xf>
    <xf numFmtId="0" fontId="0" fillId="0" borderId="2" pivotButton="0" quotePrefix="0" xfId="0"/>
    <xf numFmtId="164" fontId="3" fillId="0" borderId="2" applyAlignment="1" pivotButton="0" quotePrefix="0" xfId="0">
      <alignment horizontal="center" vertical="center"/>
    </xf>
    <xf numFmtId="164" fontId="3" fillId="3" borderId="2" applyAlignment="1" pivotButton="0" quotePrefix="0" xfId="0">
      <alignment horizontal="center" vertical="center"/>
    </xf>
    <xf numFmtId="0" fontId="0" fillId="3" borderId="2" pivotButton="0" quotePrefix="0" xfId="0"/>
    <xf numFmtId="165" fontId="3" fillId="0" borderId="2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wrapText="1" indent="1"/>
    </xf>
    <xf numFmtId="0" fontId="2" fillId="2" borderId="2" applyAlignment="1" pivotButton="0" quotePrefix="0" xfId="0">
      <alignment horizontal="center" vertical="center"/>
    </xf>
    <xf numFmtId="168" fontId="7" fillId="3" borderId="2" applyAlignment="1" pivotButton="0" quotePrefix="0" xfId="0">
      <alignment horizontal="right" vertical="center"/>
    </xf>
    <xf numFmtId="0" fontId="5" fillId="4" borderId="2" applyAlignment="1" pivotButton="0" quotePrefix="0" xfId="0">
      <alignment horizontal="center" vertical="center" wrapText="1"/>
    </xf>
    <xf numFmtId="0" fontId="0" fillId="4" borderId="2" pivotButton="0" quotePrefix="0" xfId="0"/>
    <xf numFmtId="0" fontId="4" fillId="0" borderId="2" applyAlignment="1" pivotButton="0" quotePrefix="0" xfId="0">
      <alignment horizontal="center" vertical="center"/>
    </xf>
    <xf numFmtId="0" fontId="3" fillId="0" borderId="2" applyAlignment="1" pivotButton="0" quotePrefix="0" xfId="0">
      <alignment horizontal="left" vertical="center" wrapText="1" indent="1"/>
    </xf>
    <xf numFmtId="0" fontId="4" fillId="0" borderId="2" applyAlignment="1" pivotButton="0" quotePrefix="0" xfId="0">
      <alignment horizontal="center" vertical="center" wrapText="1"/>
    </xf>
    <xf numFmtId="0" fontId="3" fillId="0" borderId="2" applyAlignment="1" pivotButton="0" quotePrefix="0" xfId="0">
      <alignment horizontal="center" vertical="center"/>
    </xf>
    <xf numFmtId="166" fontId="3" fillId="0" borderId="2" applyAlignment="1" pivotButton="0" quotePrefix="0" xfId="0">
      <alignment horizontal="center" vertical="center"/>
    </xf>
    <xf numFmtId="167" fontId="4" fillId="3" borderId="2" applyAlignment="1" pivotButton="0" quotePrefix="0" xfId="0">
      <alignment horizontal="right" vertical="center"/>
    </xf>
    <xf numFmtId="0" fontId="2" fillId="3" borderId="2" applyAlignment="1" pivotButton="0" quotePrefix="0" xfId="0">
      <alignment horizontal="center" vertical="center"/>
    </xf>
    <xf numFmtId="0" fontId="6" fillId="0" borderId="2" applyAlignment="1" pivotButton="0" quotePrefix="0" xfId="0">
      <alignment horizontal="left" vertical="center" wrapText="1" indent="1"/>
    </xf>
    <xf numFmtId="0" fontId="8" fillId="0" borderId="0" applyAlignment="1" pivotButton="0" quotePrefix="0" xfId="0">
      <alignment horizontal="left" vertical="center" indent="1"/>
    </xf>
    <xf numFmtId="0" fontId="3" fillId="3" borderId="2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left" vertical="center" indent="1"/>
    </xf>
    <xf numFmtId="0" fontId="9" fillId="5" borderId="2" applyAlignment="1" pivotButton="0" quotePrefix="0" xfId="0">
      <alignment horizontal="left" vertical="center" indent="1"/>
    </xf>
    <xf numFmtId="0" fontId="0" fillId="5" borderId="2" pivotButton="0" quotePrefix="0" xfId="0"/>
    <xf numFmtId="3" fontId="3" fillId="3" borderId="2" applyAlignment="1" pivotButton="0" quotePrefix="0" xfId="0">
      <alignment horizontal="right" vertical="center"/>
    </xf>
    <xf numFmtId="3" fontId="7" fillId="3" borderId="2" applyAlignment="1" pivotButton="0" quotePrefix="0" xfId="0">
      <alignment horizontal="right" vertical="center"/>
    </xf>
    <xf numFmtId="0" fontId="10" fillId="2" borderId="2" applyAlignment="1" pivotButton="0" quotePrefix="0" xfId="0">
      <alignment horizontal="left" vertical="center" wrapText="1" indent="1"/>
    </xf>
    <xf numFmtId="0" fontId="7" fillId="2" borderId="2" applyAlignment="1" pivotButton="0" quotePrefix="0" xfId="0">
      <alignment horizontal="left" vertical="center" indent="1"/>
    </xf>
    <xf numFmtId="166" fontId="3" fillId="3" borderId="2" applyAlignment="1" pivotButton="0" quotePrefix="0" xfId="0">
      <alignment horizontal="center" vertical="center"/>
    </xf>
    <xf numFmtId="0" fontId="4" fillId="0" borderId="2" applyAlignment="1" pivotButton="0" quotePrefix="0" xfId="0">
      <alignment horizontal="left" vertical="center" wrapText="1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P54"/>
  <sheetViews>
    <sheetView showGridLines="0" workbookViewId="0">
      <selection activeCell="A1" sqref="A1"/>
    </sheetView>
  </sheetViews>
  <sheetFormatPr baseColWidth="8" defaultRowHeight="15"/>
  <cols>
    <col width="8.800000000000001" customWidth="1" min="1" max="1"/>
    <col width="8.800000000000001" customWidth="1" min="2" max="2"/>
    <col width="8.800000000000001" customWidth="1" min="3" max="3"/>
    <col width="8.800000000000001" customWidth="1" min="4" max="4"/>
    <col width="8.800000000000001" customWidth="1" min="5" max="5"/>
    <col width="8.800000000000001" customWidth="1" min="6" max="6"/>
    <col width="8.800000000000001" customWidth="1" min="7" max="7"/>
    <col width="8.800000000000001" customWidth="1" min="8" max="8"/>
    <col width="8.800000000000001" customWidth="1" min="9" max="9"/>
    <col width="8.800000000000001" customWidth="1" min="10" max="10"/>
    <col width="8.800000000000001" customWidth="1" min="11" max="11"/>
    <col width="8.800000000000001" customWidth="1" min="12" max="12"/>
    <col width="8.800000000000001" customWidth="1" min="13" max="13"/>
    <col width="8.800000000000001" customWidth="1" min="14" max="14"/>
    <col width="8.800000000000001" customWidth="1" min="15" max="15"/>
    <col width="8.800000000000001" customWidth="1" min="16" max="16"/>
  </cols>
  <sheetData>
    <row r="1" ht="30" customHeight="1">
      <c r="A1" s="1" t="inlineStr">
        <is>
          <t>タスク管理表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2" t="n"/>
      <c r="N1" s="2" t="n"/>
      <c r="O1" s="2" t="n"/>
      <c r="P1" s="2" t="n"/>
    </row>
    <row r="2" ht="6" customHeight="1"/>
    <row r="3" ht="22" customHeight="1">
      <c r="A3" s="3" t="inlineStr">
        <is>
          <t>チーム名</t>
        </is>
      </c>
      <c r="B3" s="4" t="n"/>
      <c r="C3" s="5" t="n"/>
      <c r="D3" s="6" t="n"/>
      <c r="E3" s="6" t="n"/>
      <c r="F3" s="6" t="n"/>
      <c r="G3" s="6" t="n"/>
      <c r="H3" s="3" t="inlineStr">
        <is>
          <t>基準日</t>
        </is>
      </c>
      <c r="I3" s="4" t="n"/>
      <c r="J3" s="7" t="n"/>
      <c r="K3" s="6" t="n"/>
      <c r="L3" s="3" t="inlineStr">
        <is>
          <t>判定に使う日</t>
        </is>
      </c>
      <c r="M3" s="4" t="n"/>
      <c r="N3" s="8">
        <f>IF(J3="",TODAY(),J3)</f>
        <v/>
      </c>
      <c r="O3" s="9" t="n"/>
      <c r="P3" s="9" t="n"/>
    </row>
    <row r="4" ht="22" customHeight="1">
      <c r="A4" s="3" t="inlineStr">
        <is>
          <t>知らせる日数</t>
        </is>
      </c>
      <c r="B4" s="4" t="n"/>
      <c r="C4" s="10" t="n">
        <v>3</v>
      </c>
      <c r="D4" s="11" t="inlineStr">
        <is>
          <t>基準日が空欄のときは、今日の日付で判定します。期限まで「知らせる日数」以内のタスクは「まもなく」になります。</t>
        </is>
      </c>
    </row>
    <row r="5" ht="6" customHeight="1"/>
    <row r="6" ht="22" customHeight="1">
      <c r="A6" s="3" t="inlineStr">
        <is>
          <t>状況別の件数</t>
        </is>
      </c>
      <c r="B6" s="4" t="n"/>
      <c r="C6" s="12" t="inlineStr">
        <is>
          <t>未着手</t>
        </is>
      </c>
      <c r="D6" s="13">
        <f>IF(COUNTA($B$10:$B$49)=0,"",COUNTIF($J$10:$J$49,"未着手")+COUNTIFS($B$10:$B$49,"&lt;&gt;",$J$10:$J$49,""))</f>
        <v/>
      </c>
      <c r="E6" s="12" t="inlineStr">
        <is>
          <t>進行中</t>
        </is>
      </c>
      <c r="F6" s="13">
        <f>IF(COUNTA($B$10:$B$49)=0,"",COUNTIF($J$10:$J$49,"進行中"))</f>
        <v/>
      </c>
      <c r="G6" s="12" t="inlineStr">
        <is>
          <t>確認待ち</t>
        </is>
      </c>
      <c r="H6" s="13">
        <f>IF(COUNTA($B$10:$B$49)=0,"",COUNTIF($J$10:$J$49,"確認待ち"))</f>
        <v/>
      </c>
      <c r="I6" s="12" t="inlineStr">
        <is>
          <t>保留</t>
        </is>
      </c>
      <c r="J6" s="13">
        <f>IF(COUNTA($B$10:$B$49)=0,"",COUNTIF($J$10:$J$49,"保留"))</f>
        <v/>
      </c>
      <c r="K6" s="12" t="inlineStr">
        <is>
          <t>完了</t>
        </is>
      </c>
      <c r="L6" s="13">
        <f>IF(COUNTA($B$10:$B$49)=0,"",COUNTIF($J$10:$J$49,"完了"))</f>
        <v/>
      </c>
      <c r="M6" s="12" t="inlineStr">
        <is>
          <t>中止</t>
        </is>
      </c>
      <c r="N6" s="13">
        <f>IF(COUNTA($B$10:$B$49)=0,"",COUNTIF($J$10:$J$49,"中止"))</f>
        <v/>
      </c>
      <c r="O6" s="12" t="inlineStr">
        <is>
          <t>合計</t>
        </is>
      </c>
      <c r="P6" s="13">
        <f>IF(COUNTA($B$10:$B$49)=0,"",COUNTA($B$10:$B$49))</f>
        <v/>
      </c>
    </row>
    <row r="7" ht="22" customHeight="1">
      <c r="A7" s="3" t="inlineStr">
        <is>
          <t>判定別の件数</t>
        </is>
      </c>
      <c r="B7" s="4" t="n"/>
      <c r="C7" s="12" t="inlineStr">
        <is>
          <t>期限切れ</t>
        </is>
      </c>
      <c r="D7" s="13">
        <f>IF(COUNTA($B$10:$B$49)=0,"",COUNTIF($M$10:$M$49,"期限切れ"))</f>
        <v/>
      </c>
      <c r="E7" s="12" t="inlineStr">
        <is>
          <t>まもなく</t>
        </is>
      </c>
      <c r="F7" s="13">
        <f>IF(COUNTA($B$10:$B$49)=0,"",COUNTIF($M$10:$M$49,"まもなく"))</f>
        <v/>
      </c>
      <c r="G7" s="12" t="inlineStr">
        <is>
          <t>期限内</t>
        </is>
      </c>
      <c r="H7" s="13">
        <f>IF(COUNTA($B$10:$B$49)=0,"",COUNTIF($M$10:$M$49,"期限内"))</f>
        <v/>
      </c>
      <c r="I7" s="12" t="inlineStr">
        <is>
          <t>期限なし</t>
        </is>
      </c>
      <c r="J7" s="13">
        <f>IF(COUNTA($B$10:$B$49)=0,"",COUNTIF($M$10:$M$49,"期限なし"))</f>
        <v/>
      </c>
      <c r="K7" s="12" t="inlineStr">
        <is>
          <t>未完了</t>
        </is>
      </c>
      <c r="L7" s="13">
        <f>IF(COUNTA($B$10:$B$49)=0,"",COUNTA($B$10:$B$49)-COUNTIF($J$10:$J$49,"完了")-COUNTIF($J$10:$J$49,"中止"))</f>
        <v/>
      </c>
      <c r="M7" s="3" t="inlineStr">
        <is>
          <t>優先度「高」の未完了</t>
        </is>
      </c>
      <c r="N7" s="4" t="n"/>
      <c r="O7" s="4" t="n"/>
      <c r="P7" s="13">
        <f>IF(COUNTA($B$10:$B$49)=0,"",COUNTIFS($B$10:$B$49,"&lt;&gt;",$G$10:$G$49,"高")-COUNTIFS($G$10:$G$49,"高",$J$10:$J$49,"完了")-COUNTIFS($G$10:$G$49,"高",$J$10:$J$49,"中止"))</f>
        <v/>
      </c>
    </row>
    <row r="8" ht="6" customHeight="1"/>
    <row r="9" ht="22" customHeight="1">
      <c r="A9" s="14" t="inlineStr">
        <is>
          <t>No.</t>
        </is>
      </c>
      <c r="B9" s="14" t="inlineStr">
        <is>
          <t>タスク（何を・どこまで）</t>
        </is>
      </c>
      <c r="C9" s="15" t="n"/>
      <c r="D9" s="15" t="n"/>
      <c r="E9" s="15" t="n"/>
      <c r="F9" s="14" t="inlineStr">
        <is>
          <t>担当</t>
        </is>
      </c>
      <c r="G9" s="14" t="inlineStr">
        <is>
          <t>優先度</t>
        </is>
      </c>
      <c r="H9" s="14" t="inlineStr">
        <is>
          <t>登録日</t>
        </is>
      </c>
      <c r="I9" s="14" t="inlineStr">
        <is>
          <t>期限</t>
        </is>
      </c>
      <c r="J9" s="14" t="inlineStr">
        <is>
          <t>状況</t>
        </is>
      </c>
      <c r="K9" s="14" t="inlineStr">
        <is>
          <t>完了日</t>
        </is>
      </c>
      <c r="L9" s="14" t="inlineStr">
        <is>
          <t>残り日数</t>
        </is>
      </c>
      <c r="M9" s="14" t="inlineStr">
        <is>
          <t>判定</t>
        </is>
      </c>
      <c r="N9" s="14" t="inlineStr">
        <is>
          <t>メモ</t>
        </is>
      </c>
      <c r="O9" s="15" t="n"/>
      <c r="P9" s="15" t="n"/>
    </row>
    <row r="10" ht="22" customHeight="1">
      <c r="A10" s="16" t="n"/>
      <c r="B10" s="17" t="n"/>
      <c r="C10" s="6" t="n"/>
      <c r="D10" s="6" t="n"/>
      <c r="E10" s="6" t="n"/>
      <c r="F10" s="18" t="n"/>
      <c r="G10" s="19" t="n"/>
      <c r="H10" s="20" t="n"/>
      <c r="I10" s="20" t="n"/>
      <c r="J10" s="16" t="n"/>
      <c r="K10" s="20" t="n"/>
      <c r="L10" s="21">
        <f>IF(OR(B10="",I10="",J10="完了",J10="中止"),"",I10-$N$3)</f>
        <v/>
      </c>
      <c r="M10" s="22">
        <f>IF(B10="","",IF(J10="完了","完了",IF(J10="中止","中止",IF(J10="保留","保留",IF(I10="","期限なし",IF(I10&lt;$N$3,"期限切れ",IF(I10-$N$3&lt;=$C$4,"まもなく","期限内")))))))</f>
        <v/>
      </c>
      <c r="N10" s="23" t="n"/>
      <c r="O10" s="6" t="n"/>
      <c r="P10" s="6" t="n"/>
    </row>
    <row r="11" ht="22" customHeight="1">
      <c r="A11" s="16" t="n"/>
      <c r="B11" s="17" t="n"/>
      <c r="C11" s="6" t="n"/>
      <c r="D11" s="6" t="n"/>
      <c r="E11" s="6" t="n"/>
      <c r="F11" s="18" t="n"/>
      <c r="G11" s="19" t="n"/>
      <c r="H11" s="20" t="n"/>
      <c r="I11" s="20" t="n"/>
      <c r="J11" s="16" t="n"/>
      <c r="K11" s="20" t="n"/>
      <c r="L11" s="21">
        <f>IF(OR(B11="",I11="",J11="完了",J11="中止"),"",I11-$N$3)</f>
        <v/>
      </c>
      <c r="M11" s="22">
        <f>IF(B11="","",IF(J11="完了","完了",IF(J11="中止","中止",IF(J11="保留","保留",IF(I11="","期限なし",IF(I11&lt;$N$3,"期限切れ",IF(I11-$N$3&lt;=$C$4,"まもなく","期限内")))))))</f>
        <v/>
      </c>
      <c r="N11" s="23" t="n"/>
      <c r="O11" s="6" t="n"/>
      <c r="P11" s="6" t="n"/>
    </row>
    <row r="12" ht="22" customHeight="1">
      <c r="A12" s="16" t="n"/>
      <c r="B12" s="17" t="n"/>
      <c r="C12" s="6" t="n"/>
      <c r="D12" s="6" t="n"/>
      <c r="E12" s="6" t="n"/>
      <c r="F12" s="18" t="n"/>
      <c r="G12" s="19" t="n"/>
      <c r="H12" s="20" t="n"/>
      <c r="I12" s="20" t="n"/>
      <c r="J12" s="16" t="n"/>
      <c r="K12" s="20" t="n"/>
      <c r="L12" s="21">
        <f>IF(OR(B12="",I12="",J12="完了",J12="中止"),"",I12-$N$3)</f>
        <v/>
      </c>
      <c r="M12" s="22">
        <f>IF(B12="","",IF(J12="完了","完了",IF(J12="中止","中止",IF(J12="保留","保留",IF(I12="","期限なし",IF(I12&lt;$N$3,"期限切れ",IF(I12-$N$3&lt;=$C$4,"まもなく","期限内")))))))</f>
        <v/>
      </c>
      <c r="N12" s="23" t="n"/>
      <c r="O12" s="6" t="n"/>
      <c r="P12" s="6" t="n"/>
    </row>
    <row r="13" ht="22" customHeight="1">
      <c r="A13" s="16" t="n"/>
      <c r="B13" s="17" t="n"/>
      <c r="C13" s="6" t="n"/>
      <c r="D13" s="6" t="n"/>
      <c r="E13" s="6" t="n"/>
      <c r="F13" s="18" t="n"/>
      <c r="G13" s="19" t="n"/>
      <c r="H13" s="20" t="n"/>
      <c r="I13" s="20" t="n"/>
      <c r="J13" s="16" t="n"/>
      <c r="K13" s="20" t="n"/>
      <c r="L13" s="21">
        <f>IF(OR(B13="",I13="",J13="完了",J13="中止"),"",I13-$N$3)</f>
        <v/>
      </c>
      <c r="M13" s="22">
        <f>IF(B13="","",IF(J13="完了","完了",IF(J13="中止","中止",IF(J13="保留","保留",IF(I13="","期限なし",IF(I13&lt;$N$3,"期限切れ",IF(I13-$N$3&lt;=$C$4,"まもなく","期限内")))))))</f>
        <v/>
      </c>
      <c r="N13" s="23" t="n"/>
      <c r="O13" s="6" t="n"/>
      <c r="P13" s="6" t="n"/>
    </row>
    <row r="14" ht="22" customHeight="1">
      <c r="A14" s="16" t="n"/>
      <c r="B14" s="17" t="n"/>
      <c r="C14" s="6" t="n"/>
      <c r="D14" s="6" t="n"/>
      <c r="E14" s="6" t="n"/>
      <c r="F14" s="18" t="n"/>
      <c r="G14" s="19" t="n"/>
      <c r="H14" s="20" t="n"/>
      <c r="I14" s="20" t="n"/>
      <c r="J14" s="16" t="n"/>
      <c r="K14" s="20" t="n"/>
      <c r="L14" s="21">
        <f>IF(OR(B14="",I14="",J14="完了",J14="中止"),"",I14-$N$3)</f>
        <v/>
      </c>
      <c r="M14" s="22">
        <f>IF(B14="","",IF(J14="完了","完了",IF(J14="中止","中止",IF(J14="保留","保留",IF(I14="","期限なし",IF(I14&lt;$N$3,"期限切れ",IF(I14-$N$3&lt;=$C$4,"まもなく","期限内")))))))</f>
        <v/>
      </c>
      <c r="N14" s="23" t="n"/>
      <c r="O14" s="6" t="n"/>
      <c r="P14" s="6" t="n"/>
    </row>
    <row r="15" ht="22" customHeight="1">
      <c r="A15" s="16" t="n"/>
      <c r="B15" s="17" t="n"/>
      <c r="C15" s="6" t="n"/>
      <c r="D15" s="6" t="n"/>
      <c r="E15" s="6" t="n"/>
      <c r="F15" s="18" t="n"/>
      <c r="G15" s="19" t="n"/>
      <c r="H15" s="20" t="n"/>
      <c r="I15" s="20" t="n"/>
      <c r="J15" s="16" t="n"/>
      <c r="K15" s="20" t="n"/>
      <c r="L15" s="21">
        <f>IF(OR(B15="",I15="",J15="完了",J15="中止"),"",I15-$N$3)</f>
        <v/>
      </c>
      <c r="M15" s="22">
        <f>IF(B15="","",IF(J15="完了","完了",IF(J15="中止","中止",IF(J15="保留","保留",IF(I15="","期限なし",IF(I15&lt;$N$3,"期限切れ",IF(I15-$N$3&lt;=$C$4,"まもなく","期限内")))))))</f>
        <v/>
      </c>
      <c r="N15" s="23" t="n"/>
      <c r="O15" s="6" t="n"/>
      <c r="P15" s="6" t="n"/>
    </row>
    <row r="16" ht="22" customHeight="1">
      <c r="A16" s="16" t="n"/>
      <c r="B16" s="17" t="n"/>
      <c r="C16" s="6" t="n"/>
      <c r="D16" s="6" t="n"/>
      <c r="E16" s="6" t="n"/>
      <c r="F16" s="18" t="n"/>
      <c r="G16" s="19" t="n"/>
      <c r="H16" s="20" t="n"/>
      <c r="I16" s="20" t="n"/>
      <c r="J16" s="16" t="n"/>
      <c r="K16" s="20" t="n"/>
      <c r="L16" s="21">
        <f>IF(OR(B16="",I16="",J16="完了",J16="中止"),"",I16-$N$3)</f>
        <v/>
      </c>
      <c r="M16" s="22">
        <f>IF(B16="","",IF(J16="完了","完了",IF(J16="中止","中止",IF(J16="保留","保留",IF(I16="","期限なし",IF(I16&lt;$N$3,"期限切れ",IF(I16-$N$3&lt;=$C$4,"まもなく","期限内")))))))</f>
        <v/>
      </c>
      <c r="N16" s="23" t="n"/>
      <c r="O16" s="6" t="n"/>
      <c r="P16" s="6" t="n"/>
    </row>
    <row r="17" ht="22" customHeight="1">
      <c r="A17" s="16" t="n"/>
      <c r="B17" s="17" t="n"/>
      <c r="C17" s="6" t="n"/>
      <c r="D17" s="6" t="n"/>
      <c r="E17" s="6" t="n"/>
      <c r="F17" s="18" t="n"/>
      <c r="G17" s="19" t="n"/>
      <c r="H17" s="20" t="n"/>
      <c r="I17" s="20" t="n"/>
      <c r="J17" s="16" t="n"/>
      <c r="K17" s="20" t="n"/>
      <c r="L17" s="21">
        <f>IF(OR(B17="",I17="",J17="完了",J17="中止"),"",I17-$N$3)</f>
        <v/>
      </c>
      <c r="M17" s="22">
        <f>IF(B17="","",IF(J17="完了","完了",IF(J17="中止","中止",IF(J17="保留","保留",IF(I17="","期限なし",IF(I17&lt;$N$3,"期限切れ",IF(I17-$N$3&lt;=$C$4,"まもなく","期限内")))))))</f>
        <v/>
      </c>
      <c r="N17" s="23" t="n"/>
      <c r="O17" s="6" t="n"/>
      <c r="P17" s="6" t="n"/>
    </row>
    <row r="18" ht="22" customHeight="1">
      <c r="A18" s="16" t="n"/>
      <c r="B18" s="17" t="n"/>
      <c r="C18" s="6" t="n"/>
      <c r="D18" s="6" t="n"/>
      <c r="E18" s="6" t="n"/>
      <c r="F18" s="18" t="n"/>
      <c r="G18" s="19" t="n"/>
      <c r="H18" s="20" t="n"/>
      <c r="I18" s="20" t="n"/>
      <c r="J18" s="16" t="n"/>
      <c r="K18" s="20" t="n"/>
      <c r="L18" s="21">
        <f>IF(OR(B18="",I18="",J18="完了",J18="中止"),"",I18-$N$3)</f>
        <v/>
      </c>
      <c r="M18" s="22">
        <f>IF(B18="","",IF(J18="完了","完了",IF(J18="中止","中止",IF(J18="保留","保留",IF(I18="","期限なし",IF(I18&lt;$N$3,"期限切れ",IF(I18-$N$3&lt;=$C$4,"まもなく","期限内")))))))</f>
        <v/>
      </c>
      <c r="N18" s="23" t="n"/>
      <c r="O18" s="6" t="n"/>
      <c r="P18" s="6" t="n"/>
    </row>
    <row r="19" ht="22" customHeight="1">
      <c r="A19" s="16" t="n"/>
      <c r="B19" s="17" t="n"/>
      <c r="C19" s="6" t="n"/>
      <c r="D19" s="6" t="n"/>
      <c r="E19" s="6" t="n"/>
      <c r="F19" s="18" t="n"/>
      <c r="G19" s="19" t="n"/>
      <c r="H19" s="20" t="n"/>
      <c r="I19" s="20" t="n"/>
      <c r="J19" s="16" t="n"/>
      <c r="K19" s="20" t="n"/>
      <c r="L19" s="21">
        <f>IF(OR(B19="",I19="",J19="完了",J19="中止"),"",I19-$N$3)</f>
        <v/>
      </c>
      <c r="M19" s="22">
        <f>IF(B19="","",IF(J19="完了","完了",IF(J19="中止","中止",IF(J19="保留","保留",IF(I19="","期限なし",IF(I19&lt;$N$3,"期限切れ",IF(I19-$N$3&lt;=$C$4,"まもなく","期限内")))))))</f>
        <v/>
      </c>
      <c r="N19" s="23" t="n"/>
      <c r="O19" s="6" t="n"/>
      <c r="P19" s="6" t="n"/>
    </row>
    <row r="20" ht="22" customHeight="1">
      <c r="A20" s="16" t="n"/>
      <c r="B20" s="17" t="n"/>
      <c r="C20" s="6" t="n"/>
      <c r="D20" s="6" t="n"/>
      <c r="E20" s="6" t="n"/>
      <c r="F20" s="18" t="n"/>
      <c r="G20" s="19" t="n"/>
      <c r="H20" s="20" t="n"/>
      <c r="I20" s="20" t="n"/>
      <c r="J20" s="16" t="n"/>
      <c r="K20" s="20" t="n"/>
      <c r="L20" s="21">
        <f>IF(OR(B20="",I20="",J20="完了",J20="中止"),"",I20-$N$3)</f>
        <v/>
      </c>
      <c r="M20" s="22">
        <f>IF(B20="","",IF(J20="完了","完了",IF(J20="中止","中止",IF(J20="保留","保留",IF(I20="","期限なし",IF(I20&lt;$N$3,"期限切れ",IF(I20-$N$3&lt;=$C$4,"まもなく","期限内")))))))</f>
        <v/>
      </c>
      <c r="N20" s="23" t="n"/>
      <c r="O20" s="6" t="n"/>
      <c r="P20" s="6" t="n"/>
    </row>
    <row r="21" ht="22" customHeight="1">
      <c r="A21" s="16" t="n"/>
      <c r="B21" s="17" t="n"/>
      <c r="C21" s="6" t="n"/>
      <c r="D21" s="6" t="n"/>
      <c r="E21" s="6" t="n"/>
      <c r="F21" s="18" t="n"/>
      <c r="G21" s="19" t="n"/>
      <c r="H21" s="20" t="n"/>
      <c r="I21" s="20" t="n"/>
      <c r="J21" s="16" t="n"/>
      <c r="K21" s="20" t="n"/>
      <c r="L21" s="21">
        <f>IF(OR(B21="",I21="",J21="完了",J21="中止"),"",I21-$N$3)</f>
        <v/>
      </c>
      <c r="M21" s="22">
        <f>IF(B21="","",IF(J21="完了","完了",IF(J21="中止","中止",IF(J21="保留","保留",IF(I21="","期限なし",IF(I21&lt;$N$3,"期限切れ",IF(I21-$N$3&lt;=$C$4,"まもなく","期限内")))))))</f>
        <v/>
      </c>
      <c r="N21" s="23" t="n"/>
      <c r="O21" s="6" t="n"/>
      <c r="P21" s="6" t="n"/>
    </row>
    <row r="22" ht="22" customHeight="1">
      <c r="A22" s="16" t="n"/>
      <c r="B22" s="17" t="n"/>
      <c r="C22" s="6" t="n"/>
      <c r="D22" s="6" t="n"/>
      <c r="E22" s="6" t="n"/>
      <c r="F22" s="18" t="n"/>
      <c r="G22" s="19" t="n"/>
      <c r="H22" s="20" t="n"/>
      <c r="I22" s="20" t="n"/>
      <c r="J22" s="16" t="n"/>
      <c r="K22" s="20" t="n"/>
      <c r="L22" s="21">
        <f>IF(OR(B22="",I22="",J22="完了",J22="中止"),"",I22-$N$3)</f>
        <v/>
      </c>
      <c r="M22" s="22">
        <f>IF(B22="","",IF(J22="完了","完了",IF(J22="中止","中止",IF(J22="保留","保留",IF(I22="","期限なし",IF(I22&lt;$N$3,"期限切れ",IF(I22-$N$3&lt;=$C$4,"まもなく","期限内")))))))</f>
        <v/>
      </c>
      <c r="N22" s="23" t="n"/>
      <c r="O22" s="6" t="n"/>
      <c r="P22" s="6" t="n"/>
    </row>
    <row r="23" ht="22" customHeight="1">
      <c r="A23" s="16" t="n"/>
      <c r="B23" s="17" t="n"/>
      <c r="C23" s="6" t="n"/>
      <c r="D23" s="6" t="n"/>
      <c r="E23" s="6" t="n"/>
      <c r="F23" s="18" t="n"/>
      <c r="G23" s="19" t="n"/>
      <c r="H23" s="20" t="n"/>
      <c r="I23" s="20" t="n"/>
      <c r="J23" s="16" t="n"/>
      <c r="K23" s="20" t="n"/>
      <c r="L23" s="21">
        <f>IF(OR(B23="",I23="",J23="完了",J23="中止"),"",I23-$N$3)</f>
        <v/>
      </c>
      <c r="M23" s="22">
        <f>IF(B23="","",IF(J23="完了","完了",IF(J23="中止","中止",IF(J23="保留","保留",IF(I23="","期限なし",IF(I23&lt;$N$3,"期限切れ",IF(I23-$N$3&lt;=$C$4,"まもなく","期限内")))))))</f>
        <v/>
      </c>
      <c r="N23" s="23" t="n"/>
      <c r="O23" s="6" t="n"/>
      <c r="P23" s="6" t="n"/>
    </row>
    <row r="24" ht="22" customHeight="1">
      <c r="A24" s="16" t="n"/>
      <c r="B24" s="17" t="n"/>
      <c r="C24" s="6" t="n"/>
      <c r="D24" s="6" t="n"/>
      <c r="E24" s="6" t="n"/>
      <c r="F24" s="18" t="n"/>
      <c r="G24" s="19" t="n"/>
      <c r="H24" s="20" t="n"/>
      <c r="I24" s="20" t="n"/>
      <c r="J24" s="16" t="n"/>
      <c r="K24" s="20" t="n"/>
      <c r="L24" s="21">
        <f>IF(OR(B24="",I24="",J24="完了",J24="中止"),"",I24-$N$3)</f>
        <v/>
      </c>
      <c r="M24" s="22">
        <f>IF(B24="","",IF(J24="完了","完了",IF(J24="中止","中止",IF(J24="保留","保留",IF(I24="","期限なし",IF(I24&lt;$N$3,"期限切れ",IF(I24-$N$3&lt;=$C$4,"まもなく","期限内")))))))</f>
        <v/>
      </c>
      <c r="N24" s="23" t="n"/>
      <c r="O24" s="6" t="n"/>
      <c r="P24" s="6" t="n"/>
    </row>
    <row r="25" ht="22" customHeight="1">
      <c r="A25" s="16" t="n"/>
      <c r="B25" s="17" t="n"/>
      <c r="C25" s="6" t="n"/>
      <c r="D25" s="6" t="n"/>
      <c r="E25" s="6" t="n"/>
      <c r="F25" s="18" t="n"/>
      <c r="G25" s="19" t="n"/>
      <c r="H25" s="20" t="n"/>
      <c r="I25" s="20" t="n"/>
      <c r="J25" s="16" t="n"/>
      <c r="K25" s="20" t="n"/>
      <c r="L25" s="21">
        <f>IF(OR(B25="",I25="",J25="完了",J25="中止"),"",I25-$N$3)</f>
        <v/>
      </c>
      <c r="M25" s="22">
        <f>IF(B25="","",IF(J25="完了","完了",IF(J25="中止","中止",IF(J25="保留","保留",IF(I25="","期限なし",IF(I25&lt;$N$3,"期限切れ",IF(I25-$N$3&lt;=$C$4,"まもなく","期限内")))))))</f>
        <v/>
      </c>
      <c r="N25" s="23" t="n"/>
      <c r="O25" s="6" t="n"/>
      <c r="P25" s="6" t="n"/>
    </row>
    <row r="26" ht="22" customHeight="1">
      <c r="A26" s="16" t="n"/>
      <c r="B26" s="17" t="n"/>
      <c r="C26" s="6" t="n"/>
      <c r="D26" s="6" t="n"/>
      <c r="E26" s="6" t="n"/>
      <c r="F26" s="18" t="n"/>
      <c r="G26" s="19" t="n"/>
      <c r="H26" s="20" t="n"/>
      <c r="I26" s="20" t="n"/>
      <c r="J26" s="16" t="n"/>
      <c r="K26" s="20" t="n"/>
      <c r="L26" s="21">
        <f>IF(OR(B26="",I26="",J26="完了",J26="中止"),"",I26-$N$3)</f>
        <v/>
      </c>
      <c r="M26" s="22">
        <f>IF(B26="","",IF(J26="完了","完了",IF(J26="中止","中止",IF(J26="保留","保留",IF(I26="","期限なし",IF(I26&lt;$N$3,"期限切れ",IF(I26-$N$3&lt;=$C$4,"まもなく","期限内")))))))</f>
        <v/>
      </c>
      <c r="N26" s="23" t="n"/>
      <c r="O26" s="6" t="n"/>
      <c r="P26" s="6" t="n"/>
    </row>
    <row r="27" ht="22" customHeight="1">
      <c r="A27" s="16" t="n"/>
      <c r="B27" s="17" t="n"/>
      <c r="C27" s="6" t="n"/>
      <c r="D27" s="6" t="n"/>
      <c r="E27" s="6" t="n"/>
      <c r="F27" s="18" t="n"/>
      <c r="G27" s="19" t="n"/>
      <c r="H27" s="20" t="n"/>
      <c r="I27" s="20" t="n"/>
      <c r="J27" s="16" t="n"/>
      <c r="K27" s="20" t="n"/>
      <c r="L27" s="21">
        <f>IF(OR(B27="",I27="",J27="完了",J27="中止"),"",I27-$N$3)</f>
        <v/>
      </c>
      <c r="M27" s="22">
        <f>IF(B27="","",IF(J27="完了","完了",IF(J27="中止","中止",IF(J27="保留","保留",IF(I27="","期限なし",IF(I27&lt;$N$3,"期限切れ",IF(I27-$N$3&lt;=$C$4,"まもなく","期限内")))))))</f>
        <v/>
      </c>
      <c r="N27" s="23" t="n"/>
      <c r="O27" s="6" t="n"/>
      <c r="P27" s="6" t="n"/>
    </row>
    <row r="28" ht="22" customHeight="1">
      <c r="A28" s="16" t="n"/>
      <c r="B28" s="17" t="n"/>
      <c r="C28" s="6" t="n"/>
      <c r="D28" s="6" t="n"/>
      <c r="E28" s="6" t="n"/>
      <c r="F28" s="18" t="n"/>
      <c r="G28" s="19" t="n"/>
      <c r="H28" s="20" t="n"/>
      <c r="I28" s="20" t="n"/>
      <c r="J28" s="16" t="n"/>
      <c r="K28" s="20" t="n"/>
      <c r="L28" s="21">
        <f>IF(OR(B28="",I28="",J28="完了",J28="中止"),"",I28-$N$3)</f>
        <v/>
      </c>
      <c r="M28" s="22">
        <f>IF(B28="","",IF(J28="完了","完了",IF(J28="中止","中止",IF(J28="保留","保留",IF(I28="","期限なし",IF(I28&lt;$N$3,"期限切れ",IF(I28-$N$3&lt;=$C$4,"まもなく","期限内")))))))</f>
        <v/>
      </c>
      <c r="N28" s="23" t="n"/>
      <c r="O28" s="6" t="n"/>
      <c r="P28" s="6" t="n"/>
    </row>
    <row r="29" ht="22" customHeight="1">
      <c r="A29" s="16" t="n"/>
      <c r="B29" s="17" t="n"/>
      <c r="C29" s="6" t="n"/>
      <c r="D29" s="6" t="n"/>
      <c r="E29" s="6" t="n"/>
      <c r="F29" s="18" t="n"/>
      <c r="G29" s="19" t="n"/>
      <c r="H29" s="20" t="n"/>
      <c r="I29" s="20" t="n"/>
      <c r="J29" s="16" t="n"/>
      <c r="K29" s="20" t="n"/>
      <c r="L29" s="21">
        <f>IF(OR(B29="",I29="",J29="完了",J29="中止"),"",I29-$N$3)</f>
        <v/>
      </c>
      <c r="M29" s="22">
        <f>IF(B29="","",IF(J29="完了","完了",IF(J29="中止","中止",IF(J29="保留","保留",IF(I29="","期限なし",IF(I29&lt;$N$3,"期限切れ",IF(I29-$N$3&lt;=$C$4,"まもなく","期限内")))))))</f>
        <v/>
      </c>
      <c r="N29" s="23" t="n"/>
      <c r="O29" s="6" t="n"/>
      <c r="P29" s="6" t="n"/>
    </row>
    <row r="30" ht="22" customHeight="1">
      <c r="A30" s="16" t="n"/>
      <c r="B30" s="17" t="n"/>
      <c r="C30" s="6" t="n"/>
      <c r="D30" s="6" t="n"/>
      <c r="E30" s="6" t="n"/>
      <c r="F30" s="18" t="n"/>
      <c r="G30" s="19" t="n"/>
      <c r="H30" s="20" t="n"/>
      <c r="I30" s="20" t="n"/>
      <c r="J30" s="16" t="n"/>
      <c r="K30" s="20" t="n"/>
      <c r="L30" s="21">
        <f>IF(OR(B30="",I30="",J30="完了",J30="中止"),"",I30-$N$3)</f>
        <v/>
      </c>
      <c r="M30" s="22">
        <f>IF(B30="","",IF(J30="完了","完了",IF(J30="中止","中止",IF(J30="保留","保留",IF(I30="","期限なし",IF(I30&lt;$N$3,"期限切れ",IF(I30-$N$3&lt;=$C$4,"まもなく","期限内")))))))</f>
        <v/>
      </c>
      <c r="N30" s="23" t="n"/>
      <c r="O30" s="6" t="n"/>
      <c r="P30" s="6" t="n"/>
    </row>
    <row r="31" ht="22" customHeight="1">
      <c r="A31" s="16" t="n"/>
      <c r="B31" s="17" t="n"/>
      <c r="C31" s="6" t="n"/>
      <c r="D31" s="6" t="n"/>
      <c r="E31" s="6" t="n"/>
      <c r="F31" s="18" t="n"/>
      <c r="G31" s="19" t="n"/>
      <c r="H31" s="20" t="n"/>
      <c r="I31" s="20" t="n"/>
      <c r="J31" s="16" t="n"/>
      <c r="K31" s="20" t="n"/>
      <c r="L31" s="21">
        <f>IF(OR(B31="",I31="",J31="完了",J31="中止"),"",I31-$N$3)</f>
        <v/>
      </c>
      <c r="M31" s="22">
        <f>IF(B31="","",IF(J31="完了","完了",IF(J31="中止","中止",IF(J31="保留","保留",IF(I31="","期限なし",IF(I31&lt;$N$3,"期限切れ",IF(I31-$N$3&lt;=$C$4,"まもなく","期限内")))))))</f>
        <v/>
      </c>
      <c r="N31" s="23" t="n"/>
      <c r="O31" s="6" t="n"/>
      <c r="P31" s="6" t="n"/>
    </row>
    <row r="32" ht="22" customHeight="1">
      <c r="A32" s="16" t="n"/>
      <c r="B32" s="17" t="n"/>
      <c r="C32" s="6" t="n"/>
      <c r="D32" s="6" t="n"/>
      <c r="E32" s="6" t="n"/>
      <c r="F32" s="18" t="n"/>
      <c r="G32" s="19" t="n"/>
      <c r="H32" s="20" t="n"/>
      <c r="I32" s="20" t="n"/>
      <c r="J32" s="16" t="n"/>
      <c r="K32" s="20" t="n"/>
      <c r="L32" s="21">
        <f>IF(OR(B32="",I32="",J32="完了",J32="中止"),"",I32-$N$3)</f>
        <v/>
      </c>
      <c r="M32" s="22">
        <f>IF(B32="","",IF(J32="完了","完了",IF(J32="中止","中止",IF(J32="保留","保留",IF(I32="","期限なし",IF(I32&lt;$N$3,"期限切れ",IF(I32-$N$3&lt;=$C$4,"まもなく","期限内")))))))</f>
        <v/>
      </c>
      <c r="N32" s="23" t="n"/>
      <c r="O32" s="6" t="n"/>
      <c r="P32" s="6" t="n"/>
    </row>
    <row r="33" ht="22" customHeight="1">
      <c r="A33" s="16" t="n"/>
      <c r="B33" s="17" t="n"/>
      <c r="C33" s="6" t="n"/>
      <c r="D33" s="6" t="n"/>
      <c r="E33" s="6" t="n"/>
      <c r="F33" s="18" t="n"/>
      <c r="G33" s="19" t="n"/>
      <c r="H33" s="20" t="n"/>
      <c r="I33" s="20" t="n"/>
      <c r="J33" s="16" t="n"/>
      <c r="K33" s="20" t="n"/>
      <c r="L33" s="21">
        <f>IF(OR(B33="",I33="",J33="完了",J33="中止"),"",I33-$N$3)</f>
        <v/>
      </c>
      <c r="M33" s="22">
        <f>IF(B33="","",IF(J33="完了","完了",IF(J33="中止","中止",IF(J33="保留","保留",IF(I33="","期限なし",IF(I33&lt;$N$3,"期限切れ",IF(I33-$N$3&lt;=$C$4,"まもなく","期限内")))))))</f>
        <v/>
      </c>
      <c r="N33" s="23" t="n"/>
      <c r="O33" s="6" t="n"/>
      <c r="P33" s="6" t="n"/>
    </row>
    <row r="34" ht="22" customHeight="1">
      <c r="A34" s="16" t="n"/>
      <c r="B34" s="17" t="n"/>
      <c r="C34" s="6" t="n"/>
      <c r="D34" s="6" t="n"/>
      <c r="E34" s="6" t="n"/>
      <c r="F34" s="18" t="n"/>
      <c r="G34" s="19" t="n"/>
      <c r="H34" s="20" t="n"/>
      <c r="I34" s="20" t="n"/>
      <c r="J34" s="16" t="n"/>
      <c r="K34" s="20" t="n"/>
      <c r="L34" s="21">
        <f>IF(OR(B34="",I34="",J34="完了",J34="中止"),"",I34-$N$3)</f>
        <v/>
      </c>
      <c r="M34" s="22">
        <f>IF(B34="","",IF(J34="完了","完了",IF(J34="中止","中止",IF(J34="保留","保留",IF(I34="","期限なし",IF(I34&lt;$N$3,"期限切れ",IF(I34-$N$3&lt;=$C$4,"まもなく","期限内")))))))</f>
        <v/>
      </c>
      <c r="N34" s="23" t="n"/>
      <c r="O34" s="6" t="n"/>
      <c r="P34" s="6" t="n"/>
    </row>
    <row r="35" ht="22" customHeight="1">
      <c r="A35" s="16" t="n"/>
      <c r="B35" s="17" t="n"/>
      <c r="C35" s="6" t="n"/>
      <c r="D35" s="6" t="n"/>
      <c r="E35" s="6" t="n"/>
      <c r="F35" s="18" t="n"/>
      <c r="G35" s="19" t="n"/>
      <c r="H35" s="20" t="n"/>
      <c r="I35" s="20" t="n"/>
      <c r="J35" s="16" t="n"/>
      <c r="K35" s="20" t="n"/>
      <c r="L35" s="21">
        <f>IF(OR(B35="",I35="",J35="完了",J35="中止"),"",I35-$N$3)</f>
        <v/>
      </c>
      <c r="M35" s="22">
        <f>IF(B35="","",IF(J35="完了","完了",IF(J35="中止","中止",IF(J35="保留","保留",IF(I35="","期限なし",IF(I35&lt;$N$3,"期限切れ",IF(I35-$N$3&lt;=$C$4,"まもなく","期限内")))))))</f>
        <v/>
      </c>
      <c r="N35" s="23" t="n"/>
      <c r="O35" s="6" t="n"/>
      <c r="P35" s="6" t="n"/>
    </row>
    <row r="36" ht="22" customHeight="1">
      <c r="A36" s="16" t="n"/>
      <c r="B36" s="17" t="n"/>
      <c r="C36" s="6" t="n"/>
      <c r="D36" s="6" t="n"/>
      <c r="E36" s="6" t="n"/>
      <c r="F36" s="18" t="n"/>
      <c r="G36" s="19" t="n"/>
      <c r="H36" s="20" t="n"/>
      <c r="I36" s="20" t="n"/>
      <c r="J36" s="16" t="n"/>
      <c r="K36" s="20" t="n"/>
      <c r="L36" s="21">
        <f>IF(OR(B36="",I36="",J36="完了",J36="中止"),"",I36-$N$3)</f>
        <v/>
      </c>
      <c r="M36" s="22">
        <f>IF(B36="","",IF(J36="完了","完了",IF(J36="中止","中止",IF(J36="保留","保留",IF(I36="","期限なし",IF(I36&lt;$N$3,"期限切れ",IF(I36-$N$3&lt;=$C$4,"まもなく","期限内")))))))</f>
        <v/>
      </c>
      <c r="N36" s="23" t="n"/>
      <c r="O36" s="6" t="n"/>
      <c r="P36" s="6" t="n"/>
    </row>
    <row r="37" ht="22" customHeight="1">
      <c r="A37" s="16" t="n"/>
      <c r="B37" s="17" t="n"/>
      <c r="C37" s="6" t="n"/>
      <c r="D37" s="6" t="n"/>
      <c r="E37" s="6" t="n"/>
      <c r="F37" s="18" t="n"/>
      <c r="G37" s="19" t="n"/>
      <c r="H37" s="20" t="n"/>
      <c r="I37" s="20" t="n"/>
      <c r="J37" s="16" t="n"/>
      <c r="K37" s="20" t="n"/>
      <c r="L37" s="21">
        <f>IF(OR(B37="",I37="",J37="完了",J37="中止"),"",I37-$N$3)</f>
        <v/>
      </c>
      <c r="M37" s="22">
        <f>IF(B37="","",IF(J37="完了","完了",IF(J37="中止","中止",IF(J37="保留","保留",IF(I37="","期限なし",IF(I37&lt;$N$3,"期限切れ",IF(I37-$N$3&lt;=$C$4,"まもなく","期限内")))))))</f>
        <v/>
      </c>
      <c r="N37" s="23" t="n"/>
      <c r="O37" s="6" t="n"/>
      <c r="P37" s="6" t="n"/>
    </row>
    <row r="38" ht="22" customHeight="1">
      <c r="A38" s="16" t="n"/>
      <c r="B38" s="17" t="n"/>
      <c r="C38" s="6" t="n"/>
      <c r="D38" s="6" t="n"/>
      <c r="E38" s="6" t="n"/>
      <c r="F38" s="18" t="n"/>
      <c r="G38" s="19" t="n"/>
      <c r="H38" s="20" t="n"/>
      <c r="I38" s="20" t="n"/>
      <c r="J38" s="16" t="n"/>
      <c r="K38" s="20" t="n"/>
      <c r="L38" s="21">
        <f>IF(OR(B38="",I38="",J38="完了",J38="中止"),"",I38-$N$3)</f>
        <v/>
      </c>
      <c r="M38" s="22">
        <f>IF(B38="","",IF(J38="完了","完了",IF(J38="中止","中止",IF(J38="保留","保留",IF(I38="","期限なし",IF(I38&lt;$N$3,"期限切れ",IF(I38-$N$3&lt;=$C$4,"まもなく","期限内")))))))</f>
        <v/>
      </c>
      <c r="N38" s="23" t="n"/>
      <c r="O38" s="6" t="n"/>
      <c r="P38" s="6" t="n"/>
    </row>
    <row r="39" ht="22" customHeight="1">
      <c r="A39" s="16" t="n"/>
      <c r="B39" s="17" t="n"/>
      <c r="C39" s="6" t="n"/>
      <c r="D39" s="6" t="n"/>
      <c r="E39" s="6" t="n"/>
      <c r="F39" s="18" t="n"/>
      <c r="G39" s="19" t="n"/>
      <c r="H39" s="20" t="n"/>
      <c r="I39" s="20" t="n"/>
      <c r="J39" s="16" t="n"/>
      <c r="K39" s="20" t="n"/>
      <c r="L39" s="21">
        <f>IF(OR(B39="",I39="",J39="完了",J39="中止"),"",I39-$N$3)</f>
        <v/>
      </c>
      <c r="M39" s="22">
        <f>IF(B39="","",IF(J39="完了","完了",IF(J39="中止","中止",IF(J39="保留","保留",IF(I39="","期限なし",IF(I39&lt;$N$3,"期限切れ",IF(I39-$N$3&lt;=$C$4,"まもなく","期限内")))))))</f>
        <v/>
      </c>
      <c r="N39" s="23" t="n"/>
      <c r="O39" s="6" t="n"/>
      <c r="P39" s="6" t="n"/>
    </row>
    <row r="40" ht="22" customHeight="1">
      <c r="A40" s="16" t="n"/>
      <c r="B40" s="17" t="n"/>
      <c r="C40" s="6" t="n"/>
      <c r="D40" s="6" t="n"/>
      <c r="E40" s="6" t="n"/>
      <c r="F40" s="18" t="n"/>
      <c r="G40" s="19" t="n"/>
      <c r="H40" s="20" t="n"/>
      <c r="I40" s="20" t="n"/>
      <c r="J40" s="16" t="n"/>
      <c r="K40" s="20" t="n"/>
      <c r="L40" s="21">
        <f>IF(OR(B40="",I40="",J40="完了",J40="中止"),"",I40-$N$3)</f>
        <v/>
      </c>
      <c r="M40" s="22">
        <f>IF(B40="","",IF(J40="完了","完了",IF(J40="中止","中止",IF(J40="保留","保留",IF(I40="","期限なし",IF(I40&lt;$N$3,"期限切れ",IF(I40-$N$3&lt;=$C$4,"まもなく","期限内")))))))</f>
        <v/>
      </c>
      <c r="N40" s="23" t="n"/>
      <c r="O40" s="6" t="n"/>
      <c r="P40" s="6" t="n"/>
    </row>
    <row r="41" ht="22" customHeight="1">
      <c r="A41" s="16" t="n"/>
      <c r="B41" s="17" t="n"/>
      <c r="C41" s="6" t="n"/>
      <c r="D41" s="6" t="n"/>
      <c r="E41" s="6" t="n"/>
      <c r="F41" s="18" t="n"/>
      <c r="G41" s="19" t="n"/>
      <c r="H41" s="20" t="n"/>
      <c r="I41" s="20" t="n"/>
      <c r="J41" s="16" t="n"/>
      <c r="K41" s="20" t="n"/>
      <c r="L41" s="21">
        <f>IF(OR(B41="",I41="",J41="完了",J41="中止"),"",I41-$N$3)</f>
        <v/>
      </c>
      <c r="M41" s="22">
        <f>IF(B41="","",IF(J41="完了","完了",IF(J41="中止","中止",IF(J41="保留","保留",IF(I41="","期限なし",IF(I41&lt;$N$3,"期限切れ",IF(I41-$N$3&lt;=$C$4,"まもなく","期限内")))))))</f>
        <v/>
      </c>
      <c r="N41" s="23" t="n"/>
      <c r="O41" s="6" t="n"/>
      <c r="P41" s="6" t="n"/>
    </row>
    <row r="42" ht="22" customHeight="1">
      <c r="A42" s="16" t="n"/>
      <c r="B42" s="17" t="n"/>
      <c r="C42" s="6" t="n"/>
      <c r="D42" s="6" t="n"/>
      <c r="E42" s="6" t="n"/>
      <c r="F42" s="18" t="n"/>
      <c r="G42" s="19" t="n"/>
      <c r="H42" s="20" t="n"/>
      <c r="I42" s="20" t="n"/>
      <c r="J42" s="16" t="n"/>
      <c r="K42" s="20" t="n"/>
      <c r="L42" s="21">
        <f>IF(OR(B42="",I42="",J42="完了",J42="中止"),"",I42-$N$3)</f>
        <v/>
      </c>
      <c r="M42" s="22">
        <f>IF(B42="","",IF(J42="完了","完了",IF(J42="中止","中止",IF(J42="保留","保留",IF(I42="","期限なし",IF(I42&lt;$N$3,"期限切れ",IF(I42-$N$3&lt;=$C$4,"まもなく","期限内")))))))</f>
        <v/>
      </c>
      <c r="N42" s="23" t="n"/>
      <c r="O42" s="6" t="n"/>
      <c r="P42" s="6" t="n"/>
    </row>
    <row r="43" ht="22" customHeight="1">
      <c r="A43" s="16" t="n"/>
      <c r="B43" s="17" t="n"/>
      <c r="C43" s="6" t="n"/>
      <c r="D43" s="6" t="n"/>
      <c r="E43" s="6" t="n"/>
      <c r="F43" s="18" t="n"/>
      <c r="G43" s="19" t="n"/>
      <c r="H43" s="20" t="n"/>
      <c r="I43" s="20" t="n"/>
      <c r="J43" s="16" t="n"/>
      <c r="K43" s="20" t="n"/>
      <c r="L43" s="21">
        <f>IF(OR(B43="",I43="",J43="完了",J43="中止"),"",I43-$N$3)</f>
        <v/>
      </c>
      <c r="M43" s="22">
        <f>IF(B43="","",IF(J43="完了","完了",IF(J43="中止","中止",IF(J43="保留","保留",IF(I43="","期限なし",IF(I43&lt;$N$3,"期限切れ",IF(I43-$N$3&lt;=$C$4,"まもなく","期限内")))))))</f>
        <v/>
      </c>
      <c r="N43" s="23" t="n"/>
      <c r="O43" s="6" t="n"/>
      <c r="P43" s="6" t="n"/>
    </row>
    <row r="44" ht="22" customHeight="1">
      <c r="A44" s="16" t="n"/>
      <c r="B44" s="17" t="n"/>
      <c r="C44" s="6" t="n"/>
      <c r="D44" s="6" t="n"/>
      <c r="E44" s="6" t="n"/>
      <c r="F44" s="18" t="n"/>
      <c r="G44" s="19" t="n"/>
      <c r="H44" s="20" t="n"/>
      <c r="I44" s="20" t="n"/>
      <c r="J44" s="16" t="n"/>
      <c r="K44" s="20" t="n"/>
      <c r="L44" s="21">
        <f>IF(OR(B44="",I44="",J44="完了",J44="中止"),"",I44-$N$3)</f>
        <v/>
      </c>
      <c r="M44" s="22">
        <f>IF(B44="","",IF(J44="完了","完了",IF(J44="中止","中止",IF(J44="保留","保留",IF(I44="","期限なし",IF(I44&lt;$N$3,"期限切れ",IF(I44-$N$3&lt;=$C$4,"まもなく","期限内")))))))</f>
        <v/>
      </c>
      <c r="N44" s="23" t="n"/>
      <c r="O44" s="6" t="n"/>
      <c r="P44" s="6" t="n"/>
    </row>
    <row r="45" ht="22" customHeight="1">
      <c r="A45" s="16" t="n"/>
      <c r="B45" s="17" t="n"/>
      <c r="C45" s="6" t="n"/>
      <c r="D45" s="6" t="n"/>
      <c r="E45" s="6" t="n"/>
      <c r="F45" s="18" t="n"/>
      <c r="G45" s="19" t="n"/>
      <c r="H45" s="20" t="n"/>
      <c r="I45" s="20" t="n"/>
      <c r="J45" s="16" t="n"/>
      <c r="K45" s="20" t="n"/>
      <c r="L45" s="21">
        <f>IF(OR(B45="",I45="",J45="完了",J45="中止"),"",I45-$N$3)</f>
        <v/>
      </c>
      <c r="M45" s="22">
        <f>IF(B45="","",IF(J45="完了","完了",IF(J45="中止","中止",IF(J45="保留","保留",IF(I45="","期限なし",IF(I45&lt;$N$3,"期限切れ",IF(I45-$N$3&lt;=$C$4,"まもなく","期限内")))))))</f>
        <v/>
      </c>
      <c r="N45" s="23" t="n"/>
      <c r="O45" s="6" t="n"/>
      <c r="P45" s="6" t="n"/>
    </row>
    <row r="46" ht="22" customHeight="1">
      <c r="A46" s="16" t="n"/>
      <c r="B46" s="17" t="n"/>
      <c r="C46" s="6" t="n"/>
      <c r="D46" s="6" t="n"/>
      <c r="E46" s="6" t="n"/>
      <c r="F46" s="18" t="n"/>
      <c r="G46" s="19" t="n"/>
      <c r="H46" s="20" t="n"/>
      <c r="I46" s="20" t="n"/>
      <c r="J46" s="16" t="n"/>
      <c r="K46" s="20" t="n"/>
      <c r="L46" s="21">
        <f>IF(OR(B46="",I46="",J46="完了",J46="中止"),"",I46-$N$3)</f>
        <v/>
      </c>
      <c r="M46" s="22">
        <f>IF(B46="","",IF(J46="完了","完了",IF(J46="中止","中止",IF(J46="保留","保留",IF(I46="","期限なし",IF(I46&lt;$N$3,"期限切れ",IF(I46-$N$3&lt;=$C$4,"まもなく","期限内")))))))</f>
        <v/>
      </c>
      <c r="N46" s="23" t="n"/>
      <c r="O46" s="6" t="n"/>
      <c r="P46" s="6" t="n"/>
    </row>
    <row r="47" ht="22" customHeight="1">
      <c r="A47" s="16" t="n"/>
      <c r="B47" s="17" t="n"/>
      <c r="C47" s="6" t="n"/>
      <c r="D47" s="6" t="n"/>
      <c r="E47" s="6" t="n"/>
      <c r="F47" s="18" t="n"/>
      <c r="G47" s="19" t="n"/>
      <c r="H47" s="20" t="n"/>
      <c r="I47" s="20" t="n"/>
      <c r="J47" s="16" t="n"/>
      <c r="K47" s="20" t="n"/>
      <c r="L47" s="21">
        <f>IF(OR(B47="",I47="",J47="完了",J47="中止"),"",I47-$N$3)</f>
        <v/>
      </c>
      <c r="M47" s="22">
        <f>IF(B47="","",IF(J47="完了","完了",IF(J47="中止","中止",IF(J47="保留","保留",IF(I47="","期限なし",IF(I47&lt;$N$3,"期限切れ",IF(I47-$N$3&lt;=$C$4,"まもなく","期限内")))))))</f>
        <v/>
      </c>
      <c r="N47" s="23" t="n"/>
      <c r="O47" s="6" t="n"/>
      <c r="P47" s="6" t="n"/>
    </row>
    <row r="48" ht="22" customHeight="1">
      <c r="A48" s="16" t="n"/>
      <c r="B48" s="17" t="n"/>
      <c r="C48" s="6" t="n"/>
      <c r="D48" s="6" t="n"/>
      <c r="E48" s="6" t="n"/>
      <c r="F48" s="18" t="n"/>
      <c r="G48" s="19" t="n"/>
      <c r="H48" s="20" t="n"/>
      <c r="I48" s="20" t="n"/>
      <c r="J48" s="16" t="n"/>
      <c r="K48" s="20" t="n"/>
      <c r="L48" s="21">
        <f>IF(OR(B48="",I48="",J48="完了",J48="中止"),"",I48-$N$3)</f>
        <v/>
      </c>
      <c r="M48" s="22">
        <f>IF(B48="","",IF(J48="完了","完了",IF(J48="中止","中止",IF(J48="保留","保留",IF(I48="","期限なし",IF(I48&lt;$N$3,"期限切れ",IF(I48-$N$3&lt;=$C$4,"まもなく","期限内")))))))</f>
        <v/>
      </c>
      <c r="N48" s="23" t="n"/>
      <c r="O48" s="6" t="n"/>
      <c r="P48" s="6" t="n"/>
    </row>
    <row r="49" ht="22" customHeight="1">
      <c r="A49" s="16" t="n"/>
      <c r="B49" s="17" t="n"/>
      <c r="C49" s="6" t="n"/>
      <c r="D49" s="6" t="n"/>
      <c r="E49" s="6" t="n"/>
      <c r="F49" s="18" t="n"/>
      <c r="G49" s="19" t="n"/>
      <c r="H49" s="20" t="n"/>
      <c r="I49" s="20" t="n"/>
      <c r="J49" s="16" t="n"/>
      <c r="K49" s="20" t="n"/>
      <c r="L49" s="21">
        <f>IF(OR(B49="",I49="",J49="完了",J49="中止"),"",I49-$N$3)</f>
        <v/>
      </c>
      <c r="M49" s="22">
        <f>IF(B49="","",IF(J49="完了","完了",IF(J49="中止","中止",IF(J49="保留","保留",IF(I49="","期限なし",IF(I49&lt;$N$3,"期限切れ",IF(I49-$N$3&lt;=$C$4,"まもなく","期限内")))))))</f>
        <v/>
      </c>
      <c r="N49" s="23" t="n"/>
      <c r="O49" s="6" t="n"/>
      <c r="P49" s="6" t="n"/>
    </row>
    <row r="50" ht="4" customHeight="1"/>
    <row r="51" ht="16" customHeight="1">
      <c r="A51" s="24" t="inlineStr">
        <is>
          <t>優先度（高・中・低）と状況（未着手・進行中・確認待ち・保留・完了・中止）は一覧から選べます。色の付いた欄は数式で出ます。</t>
        </is>
      </c>
    </row>
    <row r="52" ht="16" customHeight="1">
      <c r="A52" s="24" t="inlineStr">
        <is>
          <t>判定：期限切れ＝期限を過ぎて終わっていない。まもなく＝期限まで「知らせる日数」以内。期限内＝それより先。期限なし＝期限が空欄。</t>
        </is>
      </c>
    </row>
    <row r="53" ht="16" customHeight="1">
      <c r="A53" s="24" t="inlineStr">
        <is>
          <t>完了にしたら完了日も入れます（毎週の振り返りの数に使います）。終わった行も消さずに残します。状況が空欄のタスクは未着手に数えます。</t>
        </is>
      </c>
    </row>
    <row r="54" ht="16" customHeight="1">
      <c r="A54" s="24" t="inlineStr">
        <is>
          <t>行が足りないときは、表の1行を行番号で選んでコピーし、右クリックの「コピーしたセルの挿入」で足すと、数式も一緒に入ります。</t>
        </is>
      </c>
    </row>
  </sheetData>
  <mergeCells count="98">
    <mergeCell ref="N33:P33"/>
    <mergeCell ref="N42:P42"/>
    <mergeCell ref="A53:P53"/>
    <mergeCell ref="N17:P17"/>
    <mergeCell ref="B36:E36"/>
    <mergeCell ref="N44:P44"/>
    <mergeCell ref="L3:M3"/>
    <mergeCell ref="B45:E45"/>
    <mergeCell ref="N19:P19"/>
    <mergeCell ref="A7:B7"/>
    <mergeCell ref="N28:P28"/>
    <mergeCell ref="N9:P9"/>
    <mergeCell ref="B47:E47"/>
    <mergeCell ref="B22:E22"/>
    <mergeCell ref="N30:P30"/>
    <mergeCell ref="B31:E31"/>
    <mergeCell ref="B12:E12"/>
    <mergeCell ref="B21:E21"/>
    <mergeCell ref="B39:E39"/>
    <mergeCell ref="B14:E14"/>
    <mergeCell ref="B23:E23"/>
    <mergeCell ref="N32:P32"/>
    <mergeCell ref="B13:E13"/>
    <mergeCell ref="B38:E38"/>
    <mergeCell ref="B40:E40"/>
    <mergeCell ref="D4:P4"/>
    <mergeCell ref="B49:E49"/>
    <mergeCell ref="N18:P18"/>
    <mergeCell ref="B33:E33"/>
    <mergeCell ref="A52:P52"/>
    <mergeCell ref="B32:E32"/>
    <mergeCell ref="B26:E26"/>
    <mergeCell ref="B41:E41"/>
    <mergeCell ref="B35:E35"/>
    <mergeCell ref="N10:P10"/>
    <mergeCell ref="B16:E16"/>
    <mergeCell ref="B25:E25"/>
    <mergeCell ref="N34:P34"/>
    <mergeCell ref="B18:E18"/>
    <mergeCell ref="B27:E27"/>
    <mergeCell ref="N49:P49"/>
    <mergeCell ref="A1:P1"/>
    <mergeCell ref="N36:P36"/>
    <mergeCell ref="N45:P45"/>
    <mergeCell ref="B11:E11"/>
    <mergeCell ref="N20:P20"/>
    <mergeCell ref="H3:I3"/>
    <mergeCell ref="J3:K3"/>
    <mergeCell ref="N47:P47"/>
    <mergeCell ref="N22:P22"/>
    <mergeCell ref="B29:E29"/>
    <mergeCell ref="N37:P37"/>
    <mergeCell ref="B37:E37"/>
    <mergeCell ref="N12:P12"/>
    <mergeCell ref="N21:P21"/>
    <mergeCell ref="N14:P14"/>
    <mergeCell ref="B15:E15"/>
    <mergeCell ref="N23:P23"/>
    <mergeCell ref="B24:E24"/>
    <mergeCell ref="N40:P40"/>
    <mergeCell ref="A3:B3"/>
    <mergeCell ref="B43:E43"/>
    <mergeCell ref="N27:P27"/>
    <mergeCell ref="N35:P35"/>
    <mergeCell ref="B42:E42"/>
    <mergeCell ref="A4:B4"/>
    <mergeCell ref="N11:P11"/>
    <mergeCell ref="B17:E17"/>
    <mergeCell ref="N25:P25"/>
    <mergeCell ref="B44:E44"/>
    <mergeCell ref="B19:E19"/>
    <mergeCell ref="B34:E34"/>
    <mergeCell ref="B28:E28"/>
    <mergeCell ref="N3:P3"/>
    <mergeCell ref="B9:E9"/>
    <mergeCell ref="N46:P46"/>
    <mergeCell ref="B30:E30"/>
    <mergeCell ref="N39:P39"/>
    <mergeCell ref="M7:O7"/>
    <mergeCell ref="B20:E20"/>
    <mergeCell ref="N48:P48"/>
    <mergeCell ref="A6:B6"/>
    <mergeCell ref="N29:P29"/>
    <mergeCell ref="N38:P38"/>
    <mergeCell ref="N13:P13"/>
    <mergeCell ref="N31:P31"/>
    <mergeCell ref="B46:E46"/>
    <mergeCell ref="A51:P51"/>
    <mergeCell ref="N15:P15"/>
    <mergeCell ref="N24:P24"/>
    <mergeCell ref="B48:E48"/>
    <mergeCell ref="A54:P54"/>
    <mergeCell ref="N26:P26"/>
    <mergeCell ref="N41:P41"/>
    <mergeCell ref="N16:P16"/>
    <mergeCell ref="N43:P43"/>
    <mergeCell ref="B10:E10"/>
    <mergeCell ref="C3:G3"/>
  </mergeCells>
  <dataValidations count="2">
    <dataValidation sqref="G10:G49" showDropDown="0" showInputMessage="0" showErrorMessage="0" allowBlank="1" type="list">
      <formula1>"高,中,低"</formula1>
    </dataValidation>
    <dataValidation sqref="J10:J49" showDropDown="0" showInputMessage="0" showErrorMessage="0" allowBlank="1" type="list">
      <formula1>"未着手,進行中,確認待ち,保留,完了,中止"</formula1>
    </dataValidation>
  </dataValidations>
  <pageMargins left="0.4" right="0.4" top="0.5" bottom="0.5" header="0.5" footer="0.5"/>
  <pageSetup orientation="landscape" paperSize="9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P28"/>
  <sheetViews>
    <sheetView showGridLines="0" workbookViewId="0">
      <selection activeCell="A1" sqref="A1"/>
    </sheetView>
  </sheetViews>
  <sheetFormatPr baseColWidth="8" defaultRowHeight="15"/>
  <cols>
    <col width="8.800000000000001" customWidth="1" min="1" max="1"/>
    <col width="8.800000000000001" customWidth="1" min="2" max="2"/>
    <col width="8.800000000000001" customWidth="1" min="3" max="3"/>
    <col width="8.800000000000001" customWidth="1" min="4" max="4"/>
    <col width="8.800000000000001" customWidth="1" min="5" max="5"/>
    <col width="8.800000000000001" customWidth="1" min="6" max="6"/>
    <col width="8.800000000000001" customWidth="1" min="7" max="7"/>
    <col width="8.800000000000001" customWidth="1" min="8" max="8"/>
    <col width="8.800000000000001" customWidth="1" min="9" max="9"/>
    <col width="8.800000000000001" customWidth="1" min="10" max="10"/>
    <col width="8.800000000000001" customWidth="1" min="11" max="11"/>
    <col width="8.800000000000001" customWidth="1" min="12" max="12"/>
    <col width="8.800000000000001" customWidth="1" min="13" max="13"/>
    <col width="8.800000000000001" customWidth="1" min="14" max="14"/>
    <col width="8.800000000000001" customWidth="1" min="15" max="15"/>
    <col width="8.800000000000001" customWidth="1" min="16" max="16"/>
  </cols>
  <sheetData>
    <row r="1" ht="30" customHeight="1">
      <c r="A1" s="1" t="inlineStr">
        <is>
          <t>担当者別・状況別の件数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2" t="n"/>
      <c r="N1" s="2" t="n"/>
      <c r="O1" s="2" t="n"/>
      <c r="P1" s="2" t="n"/>
    </row>
    <row r="2" ht="6" customHeight="1"/>
    <row r="3" ht="22" customHeight="1">
      <c r="A3" s="3" t="inlineStr">
        <is>
          <t>チーム名</t>
        </is>
      </c>
      <c r="B3" s="4" t="n"/>
      <c r="C3" s="25">
        <f>IF('タスク一覧'!$C$3="","",'タスク一覧'!$C$3)</f>
        <v/>
      </c>
      <c r="D3" s="9" t="n"/>
      <c r="E3" s="9" t="n"/>
      <c r="F3" s="9" t="n"/>
      <c r="G3" s="9" t="n"/>
      <c r="H3" s="3" t="inlineStr">
        <is>
          <t>判定に使う日</t>
        </is>
      </c>
      <c r="I3" s="4" t="n"/>
      <c r="J3" s="8">
        <f>'タスク一覧'!$N$3</f>
        <v/>
      </c>
      <c r="K3" s="9" t="n"/>
      <c r="L3" s="9" t="n"/>
      <c r="M3" s="26" t="inlineStr">
        <is>
          <t>タスク一覧から数式で数えます。</t>
        </is>
      </c>
    </row>
    <row r="4" ht="6" customHeight="1"/>
    <row r="5" ht="20" customHeight="1">
      <c r="A5" s="27" t="inlineStr">
        <is>
          <t>1. 担当者別</t>
        </is>
      </c>
      <c r="B5" s="28" t="n"/>
      <c r="C5" s="28" t="n"/>
      <c r="D5" s="28" t="n"/>
      <c r="E5" s="28" t="n"/>
      <c r="F5" s="28" t="n"/>
      <c r="G5" s="28" t="n"/>
      <c r="H5" s="28" t="n"/>
      <c r="I5" s="28" t="n"/>
      <c r="J5" s="28" t="n"/>
      <c r="K5" s="28" t="n"/>
      <c r="L5" s="28" t="n"/>
      <c r="M5" s="28" t="n"/>
      <c r="N5" s="28" t="n"/>
      <c r="O5" s="28" t="n"/>
      <c r="P5" s="28" t="n"/>
    </row>
    <row r="6" ht="30" customHeight="1">
      <c r="A6" s="14" t="inlineStr">
        <is>
          <t>担当者</t>
        </is>
      </c>
      <c r="B6" s="15" t="n"/>
      <c r="C6" s="14" t="inlineStr">
        <is>
          <t>未着手</t>
        </is>
      </c>
      <c r="D6" s="14" t="inlineStr">
        <is>
          <t>進行中</t>
        </is>
      </c>
      <c r="E6" s="14" t="inlineStr">
        <is>
          <t>確認待ち</t>
        </is>
      </c>
      <c r="F6" s="14" t="inlineStr">
        <is>
          <t>保留</t>
        </is>
      </c>
      <c r="G6" s="14" t="inlineStr">
        <is>
          <t>完了</t>
        </is>
      </c>
      <c r="H6" s="14" t="inlineStr">
        <is>
          <t>中止</t>
        </is>
      </c>
      <c r="I6" s="14" t="inlineStr">
        <is>
          <t>合計</t>
        </is>
      </c>
      <c r="J6" s="14" t="inlineStr">
        <is>
          <t>未完了</t>
        </is>
      </c>
      <c r="K6" s="14" t="inlineStr">
        <is>
          <t>期限切れ</t>
        </is>
      </c>
      <c r="L6" s="14" t="inlineStr">
        <is>
          <t>まもなく</t>
        </is>
      </c>
      <c r="M6" s="14" t="inlineStr">
        <is>
          <t>「高」の
未完了</t>
        </is>
      </c>
      <c r="N6" s="14" t="inlineStr">
        <is>
          <t>メモ</t>
        </is>
      </c>
      <c r="O6" s="15" t="n"/>
      <c r="P6" s="15" t="n"/>
    </row>
    <row r="7" ht="22" customHeight="1">
      <c r="A7" s="5" t="n"/>
      <c r="B7" s="6" t="n"/>
      <c r="C7" s="29">
        <f>IF($A7="","",COUNTIFS('タスク一覧'!$F$10:$F$49,$A7,'タスク一覧'!$J$10:$J$49,"未着手")+COUNTIFS('タスク一覧'!$F$10:$F$49,$A7,'タスク一覧'!$B$10:$B$49,"&lt;&gt;",'タスク一覧'!$J$10:$J$49,""))</f>
        <v/>
      </c>
      <c r="D7" s="29">
        <f>IF($A7="","",COUNTIFS('タスク一覧'!$F$10:$F$49,$A7,'タスク一覧'!$J$10:$J$49,"進行中"))</f>
        <v/>
      </c>
      <c r="E7" s="29">
        <f>IF($A7="","",COUNTIFS('タスク一覧'!$F$10:$F$49,$A7,'タスク一覧'!$J$10:$J$49,"確認待ち"))</f>
        <v/>
      </c>
      <c r="F7" s="29">
        <f>IF($A7="","",COUNTIFS('タスク一覧'!$F$10:$F$49,$A7,'タスク一覧'!$J$10:$J$49,"保留"))</f>
        <v/>
      </c>
      <c r="G7" s="29">
        <f>IF($A7="","",COUNTIFS('タスク一覧'!$F$10:$F$49,$A7,'タスク一覧'!$J$10:$J$49,"完了"))</f>
        <v/>
      </c>
      <c r="H7" s="29">
        <f>IF($A7="","",COUNTIFS('タスク一覧'!$F$10:$F$49,$A7,'タスク一覧'!$J$10:$J$49,"中止"))</f>
        <v/>
      </c>
      <c r="I7" s="30">
        <f>IF($A7="","",COUNTIFS('タスク一覧'!$F$10:$F$49,$A7,'タスク一覧'!$B$10:$B$49,"&lt;&gt;"))</f>
        <v/>
      </c>
      <c r="J7" s="30">
        <f>IF($A7="","",I7-G7-H7)</f>
        <v/>
      </c>
      <c r="K7" s="30">
        <f>IF($A7="","",COUNTIFS('タスク一覧'!$F$10:$F$49,$A7,'タスク一覧'!$M$10:$M$49,"期限切れ"))</f>
        <v/>
      </c>
      <c r="L7" s="30">
        <f>IF($A7="","",COUNTIFS('タスク一覧'!$F$10:$F$49,$A7,'タスク一覧'!$M$10:$M$49,"まもなく"))</f>
        <v/>
      </c>
      <c r="M7" s="30">
        <f>IF($A7="","",COUNTIFS('タスク一覧'!$F$10:$F$49,$A7,'タスク一覧'!$G$10:$G$49,"高",'タスク一覧'!$B$10:$B$49,"&lt;&gt;")-COUNTIFS('タスク一覧'!$F$10:$F$49,$A7,'タスク一覧'!$G$10:$G$49,"高",'タスク一覧'!$J$10:$J$49,"完了")-COUNTIFS('タスク一覧'!$F$10:$F$49,$A7,'タスク一覧'!$G$10:$G$49,"高",'タスク一覧'!$J$10:$J$49,"中止"))</f>
        <v/>
      </c>
      <c r="N7" s="23" t="n"/>
      <c r="O7" s="6" t="n"/>
      <c r="P7" s="6" t="n"/>
    </row>
    <row r="8" ht="22" customHeight="1">
      <c r="A8" s="5" t="n"/>
      <c r="B8" s="6" t="n"/>
      <c r="C8" s="29">
        <f>IF($A8="","",COUNTIFS('タスク一覧'!$F$10:$F$49,$A8,'タスク一覧'!$J$10:$J$49,"未着手")+COUNTIFS('タスク一覧'!$F$10:$F$49,$A8,'タスク一覧'!$B$10:$B$49,"&lt;&gt;",'タスク一覧'!$J$10:$J$49,""))</f>
        <v/>
      </c>
      <c r="D8" s="29">
        <f>IF($A8="","",COUNTIFS('タスク一覧'!$F$10:$F$49,$A8,'タスク一覧'!$J$10:$J$49,"進行中"))</f>
        <v/>
      </c>
      <c r="E8" s="29">
        <f>IF($A8="","",COUNTIFS('タスク一覧'!$F$10:$F$49,$A8,'タスク一覧'!$J$10:$J$49,"確認待ち"))</f>
        <v/>
      </c>
      <c r="F8" s="29">
        <f>IF($A8="","",COUNTIFS('タスク一覧'!$F$10:$F$49,$A8,'タスク一覧'!$J$10:$J$49,"保留"))</f>
        <v/>
      </c>
      <c r="G8" s="29">
        <f>IF($A8="","",COUNTIFS('タスク一覧'!$F$10:$F$49,$A8,'タスク一覧'!$J$10:$J$49,"完了"))</f>
        <v/>
      </c>
      <c r="H8" s="29">
        <f>IF($A8="","",COUNTIFS('タスク一覧'!$F$10:$F$49,$A8,'タスク一覧'!$J$10:$J$49,"中止"))</f>
        <v/>
      </c>
      <c r="I8" s="30">
        <f>IF($A8="","",COUNTIFS('タスク一覧'!$F$10:$F$49,$A8,'タスク一覧'!$B$10:$B$49,"&lt;&gt;"))</f>
        <v/>
      </c>
      <c r="J8" s="30">
        <f>IF($A8="","",I8-G8-H8)</f>
        <v/>
      </c>
      <c r="K8" s="30">
        <f>IF($A8="","",COUNTIFS('タスク一覧'!$F$10:$F$49,$A8,'タスク一覧'!$M$10:$M$49,"期限切れ"))</f>
        <v/>
      </c>
      <c r="L8" s="30">
        <f>IF($A8="","",COUNTIFS('タスク一覧'!$F$10:$F$49,$A8,'タスク一覧'!$M$10:$M$49,"まもなく"))</f>
        <v/>
      </c>
      <c r="M8" s="30">
        <f>IF($A8="","",COUNTIFS('タスク一覧'!$F$10:$F$49,$A8,'タスク一覧'!$G$10:$G$49,"高",'タスク一覧'!$B$10:$B$49,"&lt;&gt;")-COUNTIFS('タスク一覧'!$F$10:$F$49,$A8,'タスク一覧'!$G$10:$G$49,"高",'タスク一覧'!$J$10:$J$49,"完了")-COUNTIFS('タスク一覧'!$F$10:$F$49,$A8,'タスク一覧'!$G$10:$G$49,"高",'タスク一覧'!$J$10:$J$49,"中止"))</f>
        <v/>
      </c>
      <c r="N8" s="23" t="n"/>
      <c r="O8" s="6" t="n"/>
      <c r="P8" s="6" t="n"/>
    </row>
    <row r="9" ht="22" customHeight="1">
      <c r="A9" s="5" t="n"/>
      <c r="B9" s="6" t="n"/>
      <c r="C9" s="29">
        <f>IF($A9="","",COUNTIFS('タスク一覧'!$F$10:$F$49,$A9,'タスク一覧'!$J$10:$J$49,"未着手")+COUNTIFS('タスク一覧'!$F$10:$F$49,$A9,'タスク一覧'!$B$10:$B$49,"&lt;&gt;",'タスク一覧'!$J$10:$J$49,""))</f>
        <v/>
      </c>
      <c r="D9" s="29">
        <f>IF($A9="","",COUNTIFS('タスク一覧'!$F$10:$F$49,$A9,'タスク一覧'!$J$10:$J$49,"進行中"))</f>
        <v/>
      </c>
      <c r="E9" s="29">
        <f>IF($A9="","",COUNTIFS('タスク一覧'!$F$10:$F$49,$A9,'タスク一覧'!$J$10:$J$49,"確認待ち"))</f>
        <v/>
      </c>
      <c r="F9" s="29">
        <f>IF($A9="","",COUNTIFS('タスク一覧'!$F$10:$F$49,$A9,'タスク一覧'!$J$10:$J$49,"保留"))</f>
        <v/>
      </c>
      <c r="G9" s="29">
        <f>IF($A9="","",COUNTIFS('タスク一覧'!$F$10:$F$49,$A9,'タスク一覧'!$J$10:$J$49,"完了"))</f>
        <v/>
      </c>
      <c r="H9" s="29">
        <f>IF($A9="","",COUNTIFS('タスク一覧'!$F$10:$F$49,$A9,'タスク一覧'!$J$10:$J$49,"中止"))</f>
        <v/>
      </c>
      <c r="I9" s="30">
        <f>IF($A9="","",COUNTIFS('タスク一覧'!$F$10:$F$49,$A9,'タスク一覧'!$B$10:$B$49,"&lt;&gt;"))</f>
        <v/>
      </c>
      <c r="J9" s="30">
        <f>IF($A9="","",I9-G9-H9)</f>
        <v/>
      </c>
      <c r="K9" s="30">
        <f>IF($A9="","",COUNTIFS('タスク一覧'!$F$10:$F$49,$A9,'タスク一覧'!$M$10:$M$49,"期限切れ"))</f>
        <v/>
      </c>
      <c r="L9" s="30">
        <f>IF($A9="","",COUNTIFS('タスク一覧'!$F$10:$F$49,$A9,'タスク一覧'!$M$10:$M$49,"まもなく"))</f>
        <v/>
      </c>
      <c r="M9" s="30">
        <f>IF($A9="","",COUNTIFS('タスク一覧'!$F$10:$F$49,$A9,'タスク一覧'!$G$10:$G$49,"高",'タスク一覧'!$B$10:$B$49,"&lt;&gt;")-COUNTIFS('タスク一覧'!$F$10:$F$49,$A9,'タスク一覧'!$G$10:$G$49,"高",'タスク一覧'!$J$10:$J$49,"完了")-COUNTIFS('タスク一覧'!$F$10:$F$49,$A9,'タスク一覧'!$G$10:$G$49,"高",'タスク一覧'!$J$10:$J$49,"中止"))</f>
        <v/>
      </c>
      <c r="N9" s="23" t="n"/>
      <c r="O9" s="6" t="n"/>
      <c r="P9" s="6" t="n"/>
    </row>
    <row r="10" ht="22" customHeight="1">
      <c r="A10" s="5" t="n"/>
      <c r="B10" s="6" t="n"/>
      <c r="C10" s="29">
        <f>IF($A10="","",COUNTIFS('タスク一覧'!$F$10:$F$49,$A10,'タスク一覧'!$J$10:$J$49,"未着手")+COUNTIFS('タスク一覧'!$F$10:$F$49,$A10,'タスク一覧'!$B$10:$B$49,"&lt;&gt;",'タスク一覧'!$J$10:$J$49,""))</f>
        <v/>
      </c>
      <c r="D10" s="29">
        <f>IF($A10="","",COUNTIFS('タスク一覧'!$F$10:$F$49,$A10,'タスク一覧'!$J$10:$J$49,"進行中"))</f>
        <v/>
      </c>
      <c r="E10" s="29">
        <f>IF($A10="","",COUNTIFS('タスク一覧'!$F$10:$F$49,$A10,'タスク一覧'!$J$10:$J$49,"確認待ち"))</f>
        <v/>
      </c>
      <c r="F10" s="29">
        <f>IF($A10="","",COUNTIFS('タスク一覧'!$F$10:$F$49,$A10,'タスク一覧'!$J$10:$J$49,"保留"))</f>
        <v/>
      </c>
      <c r="G10" s="29">
        <f>IF($A10="","",COUNTIFS('タスク一覧'!$F$10:$F$49,$A10,'タスク一覧'!$J$10:$J$49,"完了"))</f>
        <v/>
      </c>
      <c r="H10" s="29">
        <f>IF($A10="","",COUNTIFS('タスク一覧'!$F$10:$F$49,$A10,'タスク一覧'!$J$10:$J$49,"中止"))</f>
        <v/>
      </c>
      <c r="I10" s="30">
        <f>IF($A10="","",COUNTIFS('タスク一覧'!$F$10:$F$49,$A10,'タスク一覧'!$B$10:$B$49,"&lt;&gt;"))</f>
        <v/>
      </c>
      <c r="J10" s="30">
        <f>IF($A10="","",I10-G10-H10)</f>
        <v/>
      </c>
      <c r="K10" s="30">
        <f>IF($A10="","",COUNTIFS('タスク一覧'!$F$10:$F$49,$A10,'タスク一覧'!$M$10:$M$49,"期限切れ"))</f>
        <v/>
      </c>
      <c r="L10" s="30">
        <f>IF($A10="","",COUNTIFS('タスク一覧'!$F$10:$F$49,$A10,'タスク一覧'!$M$10:$M$49,"まもなく"))</f>
        <v/>
      </c>
      <c r="M10" s="30">
        <f>IF($A10="","",COUNTIFS('タスク一覧'!$F$10:$F$49,$A10,'タスク一覧'!$G$10:$G$49,"高",'タスク一覧'!$B$10:$B$49,"&lt;&gt;")-COUNTIFS('タスク一覧'!$F$10:$F$49,$A10,'タスク一覧'!$G$10:$G$49,"高",'タスク一覧'!$J$10:$J$49,"完了")-COUNTIFS('タスク一覧'!$F$10:$F$49,$A10,'タスク一覧'!$G$10:$G$49,"高",'タスク一覧'!$J$10:$J$49,"中止"))</f>
        <v/>
      </c>
      <c r="N10" s="23" t="n"/>
      <c r="O10" s="6" t="n"/>
      <c r="P10" s="6" t="n"/>
    </row>
    <row r="11" ht="22" customHeight="1">
      <c r="A11" s="5" t="n"/>
      <c r="B11" s="6" t="n"/>
      <c r="C11" s="29">
        <f>IF($A11="","",COUNTIFS('タスク一覧'!$F$10:$F$49,$A11,'タスク一覧'!$J$10:$J$49,"未着手")+COUNTIFS('タスク一覧'!$F$10:$F$49,$A11,'タスク一覧'!$B$10:$B$49,"&lt;&gt;",'タスク一覧'!$J$10:$J$49,""))</f>
        <v/>
      </c>
      <c r="D11" s="29">
        <f>IF($A11="","",COUNTIFS('タスク一覧'!$F$10:$F$49,$A11,'タスク一覧'!$J$10:$J$49,"進行中"))</f>
        <v/>
      </c>
      <c r="E11" s="29">
        <f>IF($A11="","",COUNTIFS('タスク一覧'!$F$10:$F$49,$A11,'タスク一覧'!$J$10:$J$49,"確認待ち"))</f>
        <v/>
      </c>
      <c r="F11" s="29">
        <f>IF($A11="","",COUNTIFS('タスク一覧'!$F$10:$F$49,$A11,'タスク一覧'!$J$10:$J$49,"保留"))</f>
        <v/>
      </c>
      <c r="G11" s="29">
        <f>IF($A11="","",COUNTIFS('タスク一覧'!$F$10:$F$49,$A11,'タスク一覧'!$J$10:$J$49,"完了"))</f>
        <v/>
      </c>
      <c r="H11" s="29">
        <f>IF($A11="","",COUNTIFS('タスク一覧'!$F$10:$F$49,$A11,'タスク一覧'!$J$10:$J$49,"中止"))</f>
        <v/>
      </c>
      <c r="I11" s="30">
        <f>IF($A11="","",COUNTIFS('タスク一覧'!$F$10:$F$49,$A11,'タスク一覧'!$B$10:$B$49,"&lt;&gt;"))</f>
        <v/>
      </c>
      <c r="J11" s="30">
        <f>IF($A11="","",I11-G11-H11)</f>
        <v/>
      </c>
      <c r="K11" s="30">
        <f>IF($A11="","",COUNTIFS('タスク一覧'!$F$10:$F$49,$A11,'タスク一覧'!$M$10:$M$49,"期限切れ"))</f>
        <v/>
      </c>
      <c r="L11" s="30">
        <f>IF($A11="","",COUNTIFS('タスク一覧'!$F$10:$F$49,$A11,'タスク一覧'!$M$10:$M$49,"まもなく"))</f>
        <v/>
      </c>
      <c r="M11" s="30">
        <f>IF($A11="","",COUNTIFS('タスク一覧'!$F$10:$F$49,$A11,'タスク一覧'!$G$10:$G$49,"高",'タスク一覧'!$B$10:$B$49,"&lt;&gt;")-COUNTIFS('タスク一覧'!$F$10:$F$49,$A11,'タスク一覧'!$G$10:$G$49,"高",'タスク一覧'!$J$10:$J$49,"完了")-COUNTIFS('タスク一覧'!$F$10:$F$49,$A11,'タスク一覧'!$G$10:$G$49,"高",'タスク一覧'!$J$10:$J$49,"中止"))</f>
        <v/>
      </c>
      <c r="N11" s="23" t="n"/>
      <c r="O11" s="6" t="n"/>
      <c r="P11" s="6" t="n"/>
    </row>
    <row r="12" ht="22" customHeight="1">
      <c r="A12" s="5" t="n"/>
      <c r="B12" s="6" t="n"/>
      <c r="C12" s="29">
        <f>IF($A12="","",COUNTIFS('タスク一覧'!$F$10:$F$49,$A12,'タスク一覧'!$J$10:$J$49,"未着手")+COUNTIFS('タスク一覧'!$F$10:$F$49,$A12,'タスク一覧'!$B$10:$B$49,"&lt;&gt;",'タスク一覧'!$J$10:$J$49,""))</f>
        <v/>
      </c>
      <c r="D12" s="29">
        <f>IF($A12="","",COUNTIFS('タスク一覧'!$F$10:$F$49,$A12,'タスク一覧'!$J$10:$J$49,"進行中"))</f>
        <v/>
      </c>
      <c r="E12" s="29">
        <f>IF($A12="","",COUNTIFS('タスク一覧'!$F$10:$F$49,$A12,'タスク一覧'!$J$10:$J$49,"確認待ち"))</f>
        <v/>
      </c>
      <c r="F12" s="29">
        <f>IF($A12="","",COUNTIFS('タスク一覧'!$F$10:$F$49,$A12,'タスク一覧'!$J$10:$J$49,"保留"))</f>
        <v/>
      </c>
      <c r="G12" s="29">
        <f>IF($A12="","",COUNTIFS('タスク一覧'!$F$10:$F$49,$A12,'タスク一覧'!$J$10:$J$49,"完了"))</f>
        <v/>
      </c>
      <c r="H12" s="29">
        <f>IF($A12="","",COUNTIFS('タスク一覧'!$F$10:$F$49,$A12,'タスク一覧'!$J$10:$J$49,"中止"))</f>
        <v/>
      </c>
      <c r="I12" s="30">
        <f>IF($A12="","",COUNTIFS('タスク一覧'!$F$10:$F$49,$A12,'タスク一覧'!$B$10:$B$49,"&lt;&gt;"))</f>
        <v/>
      </c>
      <c r="J12" s="30">
        <f>IF($A12="","",I12-G12-H12)</f>
        <v/>
      </c>
      <c r="K12" s="30">
        <f>IF($A12="","",COUNTIFS('タスク一覧'!$F$10:$F$49,$A12,'タスク一覧'!$M$10:$M$49,"期限切れ"))</f>
        <v/>
      </c>
      <c r="L12" s="30">
        <f>IF($A12="","",COUNTIFS('タスク一覧'!$F$10:$F$49,$A12,'タスク一覧'!$M$10:$M$49,"まもなく"))</f>
        <v/>
      </c>
      <c r="M12" s="30">
        <f>IF($A12="","",COUNTIFS('タスク一覧'!$F$10:$F$49,$A12,'タスク一覧'!$G$10:$G$49,"高",'タスク一覧'!$B$10:$B$49,"&lt;&gt;")-COUNTIFS('タスク一覧'!$F$10:$F$49,$A12,'タスク一覧'!$G$10:$G$49,"高",'タスク一覧'!$J$10:$J$49,"完了")-COUNTIFS('タスク一覧'!$F$10:$F$49,$A12,'タスク一覧'!$G$10:$G$49,"高",'タスク一覧'!$J$10:$J$49,"中止"))</f>
        <v/>
      </c>
      <c r="N12" s="23" t="n"/>
      <c r="O12" s="6" t="n"/>
      <c r="P12" s="6" t="n"/>
    </row>
    <row r="13" ht="22" customHeight="1">
      <c r="A13" s="5" t="n"/>
      <c r="B13" s="6" t="n"/>
      <c r="C13" s="29">
        <f>IF($A13="","",COUNTIFS('タスク一覧'!$F$10:$F$49,$A13,'タスク一覧'!$J$10:$J$49,"未着手")+COUNTIFS('タスク一覧'!$F$10:$F$49,$A13,'タスク一覧'!$B$10:$B$49,"&lt;&gt;",'タスク一覧'!$J$10:$J$49,""))</f>
        <v/>
      </c>
      <c r="D13" s="29">
        <f>IF($A13="","",COUNTIFS('タスク一覧'!$F$10:$F$49,$A13,'タスク一覧'!$J$10:$J$49,"進行中"))</f>
        <v/>
      </c>
      <c r="E13" s="29">
        <f>IF($A13="","",COUNTIFS('タスク一覧'!$F$10:$F$49,$A13,'タスク一覧'!$J$10:$J$49,"確認待ち"))</f>
        <v/>
      </c>
      <c r="F13" s="29">
        <f>IF($A13="","",COUNTIFS('タスク一覧'!$F$10:$F$49,$A13,'タスク一覧'!$J$10:$J$49,"保留"))</f>
        <v/>
      </c>
      <c r="G13" s="29">
        <f>IF($A13="","",COUNTIFS('タスク一覧'!$F$10:$F$49,$A13,'タスク一覧'!$J$10:$J$49,"完了"))</f>
        <v/>
      </c>
      <c r="H13" s="29">
        <f>IF($A13="","",COUNTIFS('タスク一覧'!$F$10:$F$49,$A13,'タスク一覧'!$J$10:$J$49,"中止"))</f>
        <v/>
      </c>
      <c r="I13" s="30">
        <f>IF($A13="","",COUNTIFS('タスク一覧'!$F$10:$F$49,$A13,'タスク一覧'!$B$10:$B$49,"&lt;&gt;"))</f>
        <v/>
      </c>
      <c r="J13" s="30">
        <f>IF($A13="","",I13-G13-H13)</f>
        <v/>
      </c>
      <c r="K13" s="30">
        <f>IF($A13="","",COUNTIFS('タスク一覧'!$F$10:$F$49,$A13,'タスク一覧'!$M$10:$M$49,"期限切れ"))</f>
        <v/>
      </c>
      <c r="L13" s="30">
        <f>IF($A13="","",COUNTIFS('タスク一覧'!$F$10:$F$49,$A13,'タスク一覧'!$M$10:$M$49,"まもなく"))</f>
        <v/>
      </c>
      <c r="M13" s="30">
        <f>IF($A13="","",COUNTIFS('タスク一覧'!$F$10:$F$49,$A13,'タスク一覧'!$G$10:$G$49,"高",'タスク一覧'!$B$10:$B$49,"&lt;&gt;")-COUNTIFS('タスク一覧'!$F$10:$F$49,$A13,'タスク一覧'!$G$10:$G$49,"高",'タスク一覧'!$J$10:$J$49,"完了")-COUNTIFS('タスク一覧'!$F$10:$F$49,$A13,'タスク一覧'!$G$10:$G$49,"高",'タスク一覧'!$J$10:$J$49,"中止"))</f>
        <v/>
      </c>
      <c r="N13" s="23" t="n"/>
      <c r="O13" s="6" t="n"/>
      <c r="P13" s="6" t="n"/>
    </row>
    <row r="14" ht="22" customHeight="1">
      <c r="A14" s="5" t="n"/>
      <c r="B14" s="6" t="n"/>
      <c r="C14" s="29">
        <f>IF($A14="","",COUNTIFS('タスク一覧'!$F$10:$F$49,$A14,'タスク一覧'!$J$10:$J$49,"未着手")+COUNTIFS('タスク一覧'!$F$10:$F$49,$A14,'タスク一覧'!$B$10:$B$49,"&lt;&gt;",'タスク一覧'!$J$10:$J$49,""))</f>
        <v/>
      </c>
      <c r="D14" s="29">
        <f>IF($A14="","",COUNTIFS('タスク一覧'!$F$10:$F$49,$A14,'タスク一覧'!$J$10:$J$49,"進行中"))</f>
        <v/>
      </c>
      <c r="E14" s="29">
        <f>IF($A14="","",COUNTIFS('タスク一覧'!$F$10:$F$49,$A14,'タスク一覧'!$J$10:$J$49,"確認待ち"))</f>
        <v/>
      </c>
      <c r="F14" s="29">
        <f>IF($A14="","",COUNTIFS('タスク一覧'!$F$10:$F$49,$A14,'タスク一覧'!$J$10:$J$49,"保留"))</f>
        <v/>
      </c>
      <c r="G14" s="29">
        <f>IF($A14="","",COUNTIFS('タスク一覧'!$F$10:$F$49,$A14,'タスク一覧'!$J$10:$J$49,"完了"))</f>
        <v/>
      </c>
      <c r="H14" s="29">
        <f>IF($A14="","",COUNTIFS('タスク一覧'!$F$10:$F$49,$A14,'タスク一覧'!$J$10:$J$49,"中止"))</f>
        <v/>
      </c>
      <c r="I14" s="30">
        <f>IF($A14="","",COUNTIFS('タスク一覧'!$F$10:$F$49,$A14,'タスク一覧'!$B$10:$B$49,"&lt;&gt;"))</f>
        <v/>
      </c>
      <c r="J14" s="30">
        <f>IF($A14="","",I14-G14-H14)</f>
        <v/>
      </c>
      <c r="K14" s="30">
        <f>IF($A14="","",COUNTIFS('タスク一覧'!$F$10:$F$49,$A14,'タスク一覧'!$M$10:$M$49,"期限切れ"))</f>
        <v/>
      </c>
      <c r="L14" s="30">
        <f>IF($A14="","",COUNTIFS('タスク一覧'!$F$10:$F$49,$A14,'タスク一覧'!$M$10:$M$49,"まもなく"))</f>
        <v/>
      </c>
      <c r="M14" s="30">
        <f>IF($A14="","",COUNTIFS('タスク一覧'!$F$10:$F$49,$A14,'タスク一覧'!$G$10:$G$49,"高",'タスク一覧'!$B$10:$B$49,"&lt;&gt;")-COUNTIFS('タスク一覧'!$F$10:$F$49,$A14,'タスク一覧'!$G$10:$G$49,"高",'タスク一覧'!$J$10:$J$49,"完了")-COUNTIFS('タスク一覧'!$F$10:$F$49,$A14,'タスク一覧'!$G$10:$G$49,"高",'タスク一覧'!$J$10:$J$49,"中止"))</f>
        <v/>
      </c>
      <c r="N14" s="23" t="n"/>
      <c r="O14" s="6" t="n"/>
      <c r="P14" s="6" t="n"/>
    </row>
    <row r="15" ht="22" customHeight="1">
      <c r="A15" s="5" t="n"/>
      <c r="B15" s="6" t="n"/>
      <c r="C15" s="29">
        <f>IF($A15="","",COUNTIFS('タスク一覧'!$F$10:$F$49,$A15,'タスク一覧'!$J$10:$J$49,"未着手")+COUNTIFS('タスク一覧'!$F$10:$F$49,$A15,'タスク一覧'!$B$10:$B$49,"&lt;&gt;",'タスク一覧'!$J$10:$J$49,""))</f>
        <v/>
      </c>
      <c r="D15" s="29">
        <f>IF($A15="","",COUNTIFS('タスク一覧'!$F$10:$F$49,$A15,'タスク一覧'!$J$10:$J$49,"進行中"))</f>
        <v/>
      </c>
      <c r="E15" s="29">
        <f>IF($A15="","",COUNTIFS('タスク一覧'!$F$10:$F$49,$A15,'タスク一覧'!$J$10:$J$49,"確認待ち"))</f>
        <v/>
      </c>
      <c r="F15" s="29">
        <f>IF($A15="","",COUNTIFS('タスク一覧'!$F$10:$F$49,$A15,'タスク一覧'!$J$10:$J$49,"保留"))</f>
        <v/>
      </c>
      <c r="G15" s="29">
        <f>IF($A15="","",COUNTIFS('タスク一覧'!$F$10:$F$49,$A15,'タスク一覧'!$J$10:$J$49,"完了"))</f>
        <v/>
      </c>
      <c r="H15" s="29">
        <f>IF($A15="","",COUNTIFS('タスク一覧'!$F$10:$F$49,$A15,'タスク一覧'!$J$10:$J$49,"中止"))</f>
        <v/>
      </c>
      <c r="I15" s="30">
        <f>IF($A15="","",COUNTIFS('タスク一覧'!$F$10:$F$49,$A15,'タスク一覧'!$B$10:$B$49,"&lt;&gt;"))</f>
        <v/>
      </c>
      <c r="J15" s="30">
        <f>IF($A15="","",I15-G15-H15)</f>
        <v/>
      </c>
      <c r="K15" s="30">
        <f>IF($A15="","",COUNTIFS('タスク一覧'!$F$10:$F$49,$A15,'タスク一覧'!$M$10:$M$49,"期限切れ"))</f>
        <v/>
      </c>
      <c r="L15" s="30">
        <f>IF($A15="","",COUNTIFS('タスク一覧'!$F$10:$F$49,$A15,'タスク一覧'!$M$10:$M$49,"まもなく"))</f>
        <v/>
      </c>
      <c r="M15" s="30">
        <f>IF($A15="","",COUNTIFS('タスク一覧'!$F$10:$F$49,$A15,'タスク一覧'!$G$10:$G$49,"高",'タスク一覧'!$B$10:$B$49,"&lt;&gt;")-COUNTIFS('タスク一覧'!$F$10:$F$49,$A15,'タスク一覧'!$G$10:$G$49,"高",'タスク一覧'!$J$10:$J$49,"完了")-COUNTIFS('タスク一覧'!$F$10:$F$49,$A15,'タスク一覧'!$G$10:$G$49,"高",'タスク一覧'!$J$10:$J$49,"中止"))</f>
        <v/>
      </c>
      <c r="N15" s="23" t="n"/>
      <c r="O15" s="6" t="n"/>
      <c r="P15" s="6" t="n"/>
    </row>
    <row r="16" ht="22" customHeight="1">
      <c r="A16" s="5" t="n"/>
      <c r="B16" s="6" t="n"/>
      <c r="C16" s="29">
        <f>IF($A16="","",COUNTIFS('タスク一覧'!$F$10:$F$49,$A16,'タスク一覧'!$J$10:$J$49,"未着手")+COUNTIFS('タスク一覧'!$F$10:$F$49,$A16,'タスク一覧'!$B$10:$B$49,"&lt;&gt;",'タスク一覧'!$J$10:$J$49,""))</f>
        <v/>
      </c>
      <c r="D16" s="29">
        <f>IF($A16="","",COUNTIFS('タスク一覧'!$F$10:$F$49,$A16,'タスク一覧'!$J$10:$J$49,"進行中"))</f>
        <v/>
      </c>
      <c r="E16" s="29">
        <f>IF($A16="","",COUNTIFS('タスク一覧'!$F$10:$F$49,$A16,'タスク一覧'!$J$10:$J$49,"確認待ち"))</f>
        <v/>
      </c>
      <c r="F16" s="29">
        <f>IF($A16="","",COUNTIFS('タスク一覧'!$F$10:$F$49,$A16,'タスク一覧'!$J$10:$J$49,"保留"))</f>
        <v/>
      </c>
      <c r="G16" s="29">
        <f>IF($A16="","",COUNTIFS('タスク一覧'!$F$10:$F$49,$A16,'タスク一覧'!$J$10:$J$49,"完了"))</f>
        <v/>
      </c>
      <c r="H16" s="29">
        <f>IF($A16="","",COUNTIFS('タスク一覧'!$F$10:$F$49,$A16,'タスク一覧'!$J$10:$J$49,"中止"))</f>
        <v/>
      </c>
      <c r="I16" s="30">
        <f>IF($A16="","",COUNTIFS('タスク一覧'!$F$10:$F$49,$A16,'タスク一覧'!$B$10:$B$49,"&lt;&gt;"))</f>
        <v/>
      </c>
      <c r="J16" s="30">
        <f>IF($A16="","",I16-G16-H16)</f>
        <v/>
      </c>
      <c r="K16" s="30">
        <f>IF($A16="","",COUNTIFS('タスク一覧'!$F$10:$F$49,$A16,'タスク一覧'!$M$10:$M$49,"期限切れ"))</f>
        <v/>
      </c>
      <c r="L16" s="30">
        <f>IF($A16="","",COUNTIFS('タスク一覧'!$F$10:$F$49,$A16,'タスク一覧'!$M$10:$M$49,"まもなく"))</f>
        <v/>
      </c>
      <c r="M16" s="30">
        <f>IF($A16="","",COUNTIFS('タスク一覧'!$F$10:$F$49,$A16,'タスク一覧'!$G$10:$G$49,"高",'タスク一覧'!$B$10:$B$49,"&lt;&gt;")-COUNTIFS('タスク一覧'!$F$10:$F$49,$A16,'タスク一覧'!$G$10:$G$49,"高",'タスク一覧'!$J$10:$J$49,"完了")-COUNTIFS('タスク一覧'!$F$10:$F$49,$A16,'タスク一覧'!$G$10:$G$49,"高",'タスク一覧'!$J$10:$J$49,"中止"))</f>
        <v/>
      </c>
      <c r="N16" s="23" t="n"/>
      <c r="O16" s="6" t="n"/>
      <c r="P16" s="6" t="n"/>
    </row>
    <row r="17" ht="30" customHeight="1">
      <c r="A17" s="31" t="inlineStr">
        <is>
          <t>一覧にない担当
（空欄・書き方の違い）</t>
        </is>
      </c>
      <c r="B17" s="4" t="n"/>
      <c r="C17" s="29">
        <f>IF(C18="","",C18-SUM(C7:C16))</f>
        <v/>
      </c>
      <c r="D17" s="29">
        <f>IF(D18="","",D18-SUM(D7:D16))</f>
        <v/>
      </c>
      <c r="E17" s="29">
        <f>IF(E18="","",E18-SUM(E7:E16))</f>
        <v/>
      </c>
      <c r="F17" s="29">
        <f>IF(F18="","",F18-SUM(F7:F16))</f>
        <v/>
      </c>
      <c r="G17" s="29">
        <f>IF(G18="","",G18-SUM(G7:G16))</f>
        <v/>
      </c>
      <c r="H17" s="29">
        <f>IF(H18="","",H18-SUM(H7:H16))</f>
        <v/>
      </c>
      <c r="I17" s="29">
        <f>IF(I18="","",I18-SUM(I7:I16))</f>
        <v/>
      </c>
      <c r="J17" s="29">
        <f>IF(J18="","",J18-SUM(J7:J16))</f>
        <v/>
      </c>
      <c r="K17" s="29">
        <f>IF(K18="","",K18-SUM(K7:K16))</f>
        <v/>
      </c>
      <c r="L17" s="29">
        <f>IF(L18="","",L18-SUM(L7:L16))</f>
        <v/>
      </c>
      <c r="M17" s="29">
        <f>IF(M18="","",M18-SUM(M7:M16))</f>
        <v/>
      </c>
      <c r="N17" s="23" t="inlineStr">
        <is>
          <t>0でないときは、タスク一覧の担当の空欄や書き方の違いを直します。</t>
        </is>
      </c>
      <c r="O17" s="6" t="n"/>
      <c r="P17" s="6" t="n"/>
    </row>
    <row r="18" ht="22" customHeight="1">
      <c r="A18" s="32" t="inlineStr">
        <is>
          <t>合計</t>
        </is>
      </c>
      <c r="B18" s="4" t="n"/>
      <c r="C18" s="30">
        <f>IF(COUNTA('タスク一覧'!$B$10:$B$49)=0,"",COUNTIF('タスク一覧'!$J$10:$J$49,"未着手")+COUNTIFS('タスク一覧'!$B$10:$B$49,"&lt;&gt;",'タスク一覧'!$J$10:$J$49,""))</f>
        <v/>
      </c>
      <c r="D18" s="30">
        <f>IF(COUNTA('タスク一覧'!$B$10:$B$49)=0,"",COUNTIF('タスク一覧'!$J$10:$J$49,"進行中"))</f>
        <v/>
      </c>
      <c r="E18" s="30">
        <f>IF(COUNTA('タスク一覧'!$B$10:$B$49)=0,"",COUNTIF('タスク一覧'!$J$10:$J$49,"確認待ち"))</f>
        <v/>
      </c>
      <c r="F18" s="30">
        <f>IF(COUNTA('タスク一覧'!$B$10:$B$49)=0,"",COUNTIF('タスク一覧'!$J$10:$J$49,"保留"))</f>
        <v/>
      </c>
      <c r="G18" s="30">
        <f>IF(COUNTA('タスク一覧'!$B$10:$B$49)=0,"",COUNTIF('タスク一覧'!$J$10:$J$49,"完了"))</f>
        <v/>
      </c>
      <c r="H18" s="30">
        <f>IF(COUNTA('タスク一覧'!$B$10:$B$49)=0,"",COUNTIF('タスク一覧'!$J$10:$J$49,"中止"))</f>
        <v/>
      </c>
      <c r="I18" s="30">
        <f>IF(COUNTA('タスク一覧'!$B$10:$B$49)=0,"",COUNTA('タスク一覧'!$B$10:$B$49))</f>
        <v/>
      </c>
      <c r="J18" s="30">
        <f>IF(COUNTA('タスク一覧'!$B$10:$B$49)=0,"",COUNTA('タスク一覧'!$B$10:$B$49)-COUNTIF('タスク一覧'!$J$10:$J$49,"完了")-COUNTIF('タスク一覧'!$J$10:$J$49,"中止"))</f>
        <v/>
      </c>
      <c r="K18" s="30">
        <f>IF(COUNTA('タスク一覧'!$B$10:$B$49)=0,"",COUNTIF('タスク一覧'!$M$10:$M$49,"期限切れ"))</f>
        <v/>
      </c>
      <c r="L18" s="30">
        <f>IF(COUNTA('タスク一覧'!$B$10:$B$49)=0,"",COUNTIF('タスク一覧'!$M$10:$M$49,"まもなく"))</f>
        <v/>
      </c>
      <c r="M18" s="30">
        <f>IF(COUNTA('タスク一覧'!$B$10:$B$49)=0,"",COUNTIFS('タスク一覧'!$B$10:$B$49,"&lt;&gt;",'タスク一覧'!$G$10:$G$49,"高")-COUNTIFS('タスク一覧'!$G$10:$G$49,"高",'タスク一覧'!$J$10:$J$49,"完了")-COUNTIFS('タスク一覧'!$G$10:$G$49,"高",'タスク一覧'!$J$10:$J$49,"中止"))</f>
        <v/>
      </c>
      <c r="N18" s="5" t="n"/>
      <c r="O18" s="6" t="n"/>
      <c r="P18" s="6" t="n"/>
    </row>
    <row r="19" ht="8" customHeight="1"/>
    <row r="20" ht="20" customHeight="1">
      <c r="A20" s="27" t="inlineStr">
        <is>
          <t>2. 優先度別</t>
        </is>
      </c>
      <c r="B20" s="28" t="n"/>
      <c r="C20" s="28" t="n"/>
      <c r="D20" s="28" t="n"/>
      <c r="E20" s="28" t="n"/>
      <c r="F20" s="28" t="n"/>
      <c r="G20" s="28" t="n"/>
      <c r="H20" s="28" t="n"/>
      <c r="I20" s="28" t="n"/>
      <c r="J20" s="28" t="n"/>
      <c r="K20" s="28" t="n"/>
      <c r="L20" s="28" t="n"/>
      <c r="M20" s="28" t="n"/>
      <c r="N20" s="28" t="n"/>
      <c r="O20" s="28" t="n"/>
      <c r="P20" s="28" t="n"/>
    </row>
    <row r="21" ht="22" customHeight="1">
      <c r="A21" s="14" t="inlineStr">
        <is>
          <t>優先度</t>
        </is>
      </c>
      <c r="B21" s="15" t="n"/>
      <c r="C21" s="14" t="inlineStr">
        <is>
          <t>合計</t>
        </is>
      </c>
      <c r="D21" s="14" t="inlineStr">
        <is>
          <t>未完了</t>
        </is>
      </c>
      <c r="E21" s="14" t="inlineStr">
        <is>
          <t>期限切れ</t>
        </is>
      </c>
      <c r="F21" s="14" t="inlineStr">
        <is>
          <t>まもなく</t>
        </is>
      </c>
      <c r="G21" s="14" t="inlineStr">
        <is>
          <t>完了</t>
        </is>
      </c>
    </row>
    <row r="22" ht="22" customHeight="1">
      <c r="A22" s="19" t="inlineStr">
        <is>
          <t>高</t>
        </is>
      </c>
      <c r="B22" s="6" t="n"/>
      <c r="C22" s="29">
        <f>IF(COUNTA('タスク一覧'!$B$10:$B$49)=0,"",COUNTIFS('タスク一覧'!$B$10:$B$49,"&lt;&gt;",'タスク一覧'!$G$10:$G$49,"高"))</f>
        <v/>
      </c>
      <c r="D22" s="29">
        <f>IF(COUNTA('タスク一覧'!$B$10:$B$49)=0,"",COUNTIFS('タスク一覧'!$B$10:$B$49,"&lt;&gt;",'タスク一覧'!$G$10:$G$49,"高")-COUNTIFS('タスク一覧'!$B$10:$B$49,"&lt;&gt;",'タスク一覧'!$G$10:$G$49,"高",'タスク一覧'!$J$10:$J$49,"完了")-COUNTIFS('タスク一覧'!$B$10:$B$49,"&lt;&gt;",'タスク一覧'!$G$10:$G$49,"高",'タスク一覧'!$J$10:$J$49,"中止"))</f>
        <v/>
      </c>
      <c r="E22" s="29">
        <f>IF(COUNTA('タスク一覧'!$B$10:$B$49)=0,"",COUNTIFS('タスク一覧'!$B$10:$B$49,"&lt;&gt;",'タスク一覧'!$G$10:$G$49,"高",'タスク一覧'!$M$10:$M$49,"期限切れ"))</f>
        <v/>
      </c>
      <c r="F22" s="29">
        <f>IF(COUNTA('タスク一覧'!$B$10:$B$49)=0,"",COUNTIFS('タスク一覧'!$B$10:$B$49,"&lt;&gt;",'タスク一覧'!$G$10:$G$49,"高",'タスク一覧'!$M$10:$M$49,"まもなく"))</f>
        <v/>
      </c>
      <c r="G22" s="29">
        <f>IF(COUNTA('タスク一覧'!$B$10:$B$49)=0,"",COUNTIFS('タスク一覧'!$B$10:$B$49,"&lt;&gt;",'タスク一覧'!$G$10:$G$49,"高",'タスク一覧'!$J$10:$J$49,"完了"))</f>
        <v/>
      </c>
    </row>
    <row r="23" ht="22" customHeight="1">
      <c r="A23" s="19" t="inlineStr">
        <is>
          <t>中</t>
        </is>
      </c>
      <c r="B23" s="6" t="n"/>
      <c r="C23" s="29">
        <f>IF(COUNTA('タスク一覧'!$B$10:$B$49)=0,"",COUNTIFS('タスク一覧'!$B$10:$B$49,"&lt;&gt;",'タスク一覧'!$G$10:$G$49,"中"))</f>
        <v/>
      </c>
      <c r="D23" s="29">
        <f>IF(COUNTA('タスク一覧'!$B$10:$B$49)=0,"",COUNTIFS('タスク一覧'!$B$10:$B$49,"&lt;&gt;",'タスク一覧'!$G$10:$G$49,"中")-COUNTIFS('タスク一覧'!$B$10:$B$49,"&lt;&gt;",'タスク一覧'!$G$10:$G$49,"中",'タスク一覧'!$J$10:$J$49,"完了")-COUNTIFS('タスク一覧'!$B$10:$B$49,"&lt;&gt;",'タスク一覧'!$G$10:$G$49,"中",'タスク一覧'!$J$10:$J$49,"中止"))</f>
        <v/>
      </c>
      <c r="E23" s="29">
        <f>IF(COUNTA('タスク一覧'!$B$10:$B$49)=0,"",COUNTIFS('タスク一覧'!$B$10:$B$49,"&lt;&gt;",'タスク一覧'!$G$10:$G$49,"中",'タスク一覧'!$M$10:$M$49,"期限切れ"))</f>
        <v/>
      </c>
      <c r="F23" s="29">
        <f>IF(COUNTA('タスク一覧'!$B$10:$B$49)=0,"",COUNTIFS('タスク一覧'!$B$10:$B$49,"&lt;&gt;",'タスク一覧'!$G$10:$G$49,"中",'タスク一覧'!$M$10:$M$49,"まもなく"))</f>
        <v/>
      </c>
      <c r="G23" s="29">
        <f>IF(COUNTA('タスク一覧'!$B$10:$B$49)=0,"",COUNTIFS('タスク一覧'!$B$10:$B$49,"&lt;&gt;",'タスク一覧'!$G$10:$G$49,"中",'タスク一覧'!$J$10:$J$49,"完了"))</f>
        <v/>
      </c>
    </row>
    <row r="24" ht="22" customHeight="1">
      <c r="A24" s="19" t="inlineStr">
        <is>
          <t>低</t>
        </is>
      </c>
      <c r="B24" s="6" t="n"/>
      <c r="C24" s="29">
        <f>IF(COUNTA('タスク一覧'!$B$10:$B$49)=0,"",COUNTIFS('タスク一覧'!$B$10:$B$49,"&lt;&gt;",'タスク一覧'!$G$10:$G$49,"低"))</f>
        <v/>
      </c>
      <c r="D24" s="29">
        <f>IF(COUNTA('タスク一覧'!$B$10:$B$49)=0,"",COUNTIFS('タスク一覧'!$B$10:$B$49,"&lt;&gt;",'タスク一覧'!$G$10:$G$49,"低")-COUNTIFS('タスク一覧'!$B$10:$B$49,"&lt;&gt;",'タスク一覧'!$G$10:$G$49,"低",'タスク一覧'!$J$10:$J$49,"完了")-COUNTIFS('タスク一覧'!$B$10:$B$49,"&lt;&gt;",'タスク一覧'!$G$10:$G$49,"低",'タスク一覧'!$J$10:$J$49,"中止"))</f>
        <v/>
      </c>
      <c r="E24" s="29">
        <f>IF(COUNTA('タスク一覧'!$B$10:$B$49)=0,"",COUNTIFS('タスク一覧'!$B$10:$B$49,"&lt;&gt;",'タスク一覧'!$G$10:$G$49,"低",'タスク一覧'!$M$10:$M$49,"期限切れ"))</f>
        <v/>
      </c>
      <c r="F24" s="29">
        <f>IF(COUNTA('タスク一覧'!$B$10:$B$49)=0,"",COUNTIFS('タスク一覧'!$B$10:$B$49,"&lt;&gt;",'タスク一覧'!$G$10:$G$49,"低",'タスク一覧'!$M$10:$M$49,"まもなく"))</f>
        <v/>
      </c>
      <c r="G24" s="29">
        <f>IF(COUNTA('タスク一覧'!$B$10:$B$49)=0,"",COUNTIFS('タスク一覧'!$B$10:$B$49,"&lt;&gt;",'タスク一覧'!$G$10:$G$49,"低",'タスク一覧'!$J$10:$J$49,"完了"))</f>
        <v/>
      </c>
    </row>
    <row r="25" ht="22" customHeight="1">
      <c r="A25" s="19" t="inlineStr">
        <is>
          <t>空欄</t>
        </is>
      </c>
      <c r="B25" s="6" t="n"/>
      <c r="C25" s="29">
        <f>IF(COUNTA('タスク一覧'!$B$10:$B$49)=0,"",COUNTIFS('タスク一覧'!$B$10:$B$49,"&lt;&gt;",'タスク一覧'!$G$10:$G$49,""))</f>
        <v/>
      </c>
      <c r="D25" s="29">
        <f>IF(COUNTA('タスク一覧'!$B$10:$B$49)=0,"",COUNTIFS('タスク一覧'!$B$10:$B$49,"&lt;&gt;",'タスク一覧'!$G$10:$G$49,"")-COUNTIFS('タスク一覧'!$B$10:$B$49,"&lt;&gt;",'タスク一覧'!$G$10:$G$49,"",'タスク一覧'!$J$10:$J$49,"完了")-COUNTIFS('タスク一覧'!$B$10:$B$49,"&lt;&gt;",'タスク一覧'!$G$10:$G$49,"",'タスク一覧'!$J$10:$J$49,"中止"))</f>
        <v/>
      </c>
      <c r="E25" s="29">
        <f>IF(COUNTA('タスク一覧'!$B$10:$B$49)=0,"",COUNTIFS('タスク一覧'!$B$10:$B$49,"&lt;&gt;",'タスク一覧'!$G$10:$G$49,"",'タスク一覧'!$M$10:$M$49,"期限切れ"))</f>
        <v/>
      </c>
      <c r="F25" s="29">
        <f>IF(COUNTA('タスク一覧'!$B$10:$B$49)=0,"",COUNTIFS('タスク一覧'!$B$10:$B$49,"&lt;&gt;",'タスク一覧'!$G$10:$G$49,"",'タスク一覧'!$M$10:$M$49,"まもなく"))</f>
        <v/>
      </c>
      <c r="G25" s="29">
        <f>IF(COUNTA('タスク一覧'!$B$10:$B$49)=0,"",COUNTIFS('タスク一覧'!$B$10:$B$49,"&lt;&gt;",'タスク一覧'!$G$10:$G$49,"",'タスク一覧'!$J$10:$J$49,"完了"))</f>
        <v/>
      </c>
    </row>
    <row r="26" ht="4" customHeight="1"/>
    <row r="27" ht="16" customHeight="1">
      <c r="A27" s="24" t="inlineStr">
        <is>
          <t>担当者の名前は、タスク一覧の担当の欄と同じ書き方で入れます（「佐藤」と「佐藤さん」は別の人として数えます）。</t>
        </is>
      </c>
    </row>
    <row r="28" ht="16" customHeight="1">
      <c r="A28" s="24" t="inlineStr">
        <is>
          <t>未完了＝合計−完了−中止。状況が空欄のタスクは未着手に数えます。期限切れ・まもなくは、タスク一覧の判定の数です。</t>
        </is>
      </c>
    </row>
  </sheetData>
  <mergeCells count="41">
    <mergeCell ref="A5:P5"/>
    <mergeCell ref="A24:B24"/>
    <mergeCell ref="A15:B15"/>
    <mergeCell ref="M3:P3"/>
    <mergeCell ref="A11:B11"/>
    <mergeCell ref="N18:P18"/>
    <mergeCell ref="N14:P14"/>
    <mergeCell ref="N17:P17"/>
    <mergeCell ref="N8:P8"/>
    <mergeCell ref="A20:P20"/>
    <mergeCell ref="A6:B6"/>
    <mergeCell ref="A28:P28"/>
    <mergeCell ref="A16:B16"/>
    <mergeCell ref="A7:B7"/>
    <mergeCell ref="A25:B25"/>
    <mergeCell ref="N10:P10"/>
    <mergeCell ref="N13:P13"/>
    <mergeCell ref="N9:P9"/>
    <mergeCell ref="A18:B18"/>
    <mergeCell ref="A3:B3"/>
    <mergeCell ref="J3:L3"/>
    <mergeCell ref="N6:P6"/>
    <mergeCell ref="A12:B12"/>
    <mergeCell ref="N15:P15"/>
    <mergeCell ref="A21:B21"/>
    <mergeCell ref="A1:P1"/>
    <mergeCell ref="A14:B14"/>
    <mergeCell ref="A17:B17"/>
    <mergeCell ref="A23:B23"/>
    <mergeCell ref="A8:B8"/>
    <mergeCell ref="A22:B22"/>
    <mergeCell ref="H3:I3"/>
    <mergeCell ref="N11:P11"/>
    <mergeCell ref="N7:P7"/>
    <mergeCell ref="N16:P16"/>
    <mergeCell ref="A27:P27"/>
    <mergeCell ref="A10:B10"/>
    <mergeCell ref="A13:B13"/>
    <mergeCell ref="A9:B9"/>
    <mergeCell ref="N12:P12"/>
    <mergeCell ref="C3:G3"/>
  </mergeCells>
  <pageMargins left="0.4" right="0.4" top="0.5" bottom="0.5" header="0.5" footer="0.5"/>
  <pageSetup orientation="landscape" paperSize="9" fitToHeight="1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P23"/>
  <sheetViews>
    <sheetView showGridLines="0" workbookViewId="0">
      <selection activeCell="A1" sqref="A1"/>
    </sheetView>
  </sheetViews>
  <sheetFormatPr baseColWidth="8" defaultRowHeight="15"/>
  <cols>
    <col width="8.800000000000001" customWidth="1" min="1" max="1"/>
    <col width="8.800000000000001" customWidth="1" min="2" max="2"/>
    <col width="8.800000000000001" customWidth="1" min="3" max="3"/>
    <col width="8.800000000000001" customWidth="1" min="4" max="4"/>
    <col width="8.800000000000001" customWidth="1" min="5" max="5"/>
    <col width="8.800000000000001" customWidth="1" min="6" max="6"/>
    <col width="8.800000000000001" customWidth="1" min="7" max="7"/>
    <col width="8.800000000000001" customWidth="1" min="8" max="8"/>
    <col width="8.800000000000001" customWidth="1" min="9" max="9"/>
    <col width="8.800000000000001" customWidth="1" min="10" max="10"/>
    <col width="8.800000000000001" customWidth="1" min="11" max="11"/>
    <col width="8.800000000000001" customWidth="1" min="12" max="12"/>
    <col width="8.800000000000001" customWidth="1" min="13" max="13"/>
    <col width="8.800000000000001" customWidth="1" min="14" max="14"/>
    <col width="8.800000000000001" customWidth="1" min="15" max="15"/>
    <col width="8.800000000000001" customWidth="1" min="16" max="16"/>
  </cols>
  <sheetData>
    <row r="1" ht="30" customHeight="1">
      <c r="A1" s="1" t="inlineStr">
        <is>
          <t>毎週の振り返り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2" t="n"/>
      <c r="N1" s="2" t="n"/>
      <c r="O1" s="2" t="n"/>
      <c r="P1" s="2" t="n"/>
    </row>
    <row r="2" ht="6" customHeight="1"/>
    <row r="3" ht="22" customHeight="1">
      <c r="A3" s="3" t="inlineStr">
        <is>
          <t>チーム名</t>
        </is>
      </c>
      <c r="B3" s="4" t="n"/>
      <c r="C3" s="25">
        <f>IF('タスク一覧'!$C$3="","",'タスク一覧'!$C$3)</f>
        <v/>
      </c>
      <c r="D3" s="9" t="n"/>
      <c r="E3" s="9" t="n"/>
      <c r="F3" s="9" t="n"/>
      <c r="G3" s="9" t="n"/>
      <c r="H3" s="3" t="inlineStr">
        <is>
          <t>判定に使う日</t>
        </is>
      </c>
      <c r="I3" s="4" t="n"/>
      <c r="J3" s="8">
        <f>'タスク一覧'!$N$3</f>
        <v/>
      </c>
      <c r="K3" s="9" t="n"/>
      <c r="L3" s="9" t="n"/>
    </row>
    <row r="4" ht="30" customHeight="1">
      <c r="A4" s="3" t="inlineStr">
        <is>
          <t>最初の週</t>
        </is>
      </c>
      <c r="B4" s="4" t="n"/>
      <c r="C4" s="7" t="n"/>
      <c r="D4" s="6" t="n"/>
      <c r="E4" s="3" t="inlineStr">
        <is>
          <t>表の最初の週</t>
        </is>
      </c>
      <c r="F4" s="4" t="n"/>
      <c r="G4" s="8">
        <f>IF(C4="",IF(COUNT('タスク一覧'!$H$10:$H$49)=0,"",MIN('タスク一覧'!$H$10:$H$49)-MOD(WEEKDAY(MIN('タスク一覧'!$H$10:$H$49))+5,7)),C4-MOD(WEEKDAY(C4)+5,7))</f>
        <v/>
      </c>
      <c r="H4" s="9" t="n"/>
      <c r="I4" s="11" t="inlineStr">
        <is>
          <t>最初の週が空欄のときは、登録日のいちばん早い日の週から並べます。週は月曜日から日曜日です。</t>
        </is>
      </c>
    </row>
    <row r="5" ht="6" customHeight="1"/>
    <row r="6" ht="30" customHeight="1">
      <c r="A6" s="14" t="inlineStr">
        <is>
          <t>週
(月曜日)</t>
        </is>
      </c>
      <c r="B6" s="14" t="inlineStr">
        <is>
          <t>増えた
タスク</t>
        </is>
      </c>
      <c r="C6" s="14" t="inlineStr">
        <is>
          <t>終わった
タスク</t>
        </is>
      </c>
      <c r="D6" s="14" t="inlineStr">
        <is>
          <t>期限切れ</t>
        </is>
      </c>
      <c r="E6" s="14" t="inlineStr">
        <is>
          <t>残り</t>
        </is>
      </c>
      <c r="F6" s="14" t="inlineStr">
        <is>
          <t>よかったこと・進んだこと</t>
        </is>
      </c>
      <c r="G6" s="15" t="n"/>
      <c r="H6" s="15" t="n"/>
      <c r="I6" s="14" t="inlineStr">
        <is>
          <t>遅れ・困っていること（理由）</t>
        </is>
      </c>
      <c r="J6" s="15" t="n"/>
      <c r="K6" s="15" t="n"/>
      <c r="L6" s="15" t="n"/>
      <c r="M6" s="14" t="inlineStr">
        <is>
          <t>来週やること・決めたこと（担当）</t>
        </is>
      </c>
      <c r="N6" s="15" t="n"/>
      <c r="O6" s="15" t="n"/>
      <c r="P6" s="15" t="n"/>
    </row>
    <row r="7" ht="24" customHeight="1">
      <c r="A7" s="33">
        <f>IF($G$4="","",$G$4)</f>
        <v/>
      </c>
      <c r="B7" s="29">
        <f>IF(OR(A7="",A7&gt;$J$3),"",COUNTIFS('タスク一覧'!$H$10:$H$49,"&gt;="&amp;A7,'タスク一覧'!$H$10:$H$49,"&lt;="&amp;(A7+6)))</f>
        <v/>
      </c>
      <c r="C7" s="29">
        <f>IF(OR(A7="",A7&gt;$J$3),"",COUNTIFS('タスク一覧'!$K$10:$K$49,"&gt;="&amp;A7,'タスク一覧'!$K$10:$K$49,"&lt;="&amp;(A7+6)))</f>
        <v/>
      </c>
      <c r="D7" s="29">
        <f>IF(OR(A7="",A7&gt;$J$3),"",COUNTIFS('タスク一覧'!$B$10:$B$49,"&lt;&gt;",'タスク一覧'!$I$10:$I$49,"&lt;="&amp;MIN(A7+6,$J$3-1),'タスク一覧'!$K$10:$K$49,"",'タスク一覧'!$J$10:$J$49,"&lt;&gt;完了",'タスク一覧'!$J$10:$J$49,"&lt;&gt;中止",'タスク一覧'!$J$10:$J$49,"&lt;&gt;保留")+COUNTIFS('タスク一覧'!$I$10:$I$49,"&lt;="&amp;MIN(A7+6,$J$3-1),'タスク一覧'!$K$10:$K$49,"&gt;"&amp;(A7+6),'タスク一覧'!$J$10:$J$49,"&lt;&gt;中止",'タスク一覧'!$J$10:$J$49,"&lt;&gt;保留"))</f>
        <v/>
      </c>
      <c r="E7" s="30">
        <f>IF(OR(A7="",A7&gt;$J$3),"",COUNTIFS('タスク一覧'!$B$10:$B$49,"&lt;&gt;",'タスク一覧'!$H$10:$H$49,"&lt;="&amp;(A7+6),'タスク一覧'!$K$10:$K$49,"",'タスク一覧'!$J$10:$J$49,"&lt;&gt;完了",'タスク一覧'!$J$10:$J$49,"&lt;&gt;中止")+COUNTIFS('タスク一覧'!$H$10:$H$49,"&lt;="&amp;(A7+6),'タスク一覧'!$K$10:$K$49,"&gt;"&amp;(A7+6),'タスク一覧'!$J$10:$J$49,"&lt;&gt;中止"))</f>
        <v/>
      </c>
      <c r="F7" s="34" t="n"/>
      <c r="G7" s="6" t="n"/>
      <c r="H7" s="6" t="n"/>
      <c r="I7" s="34" t="n"/>
      <c r="J7" s="6" t="n"/>
      <c r="K7" s="6" t="n"/>
      <c r="L7" s="6" t="n"/>
      <c r="M7" s="34" t="n"/>
      <c r="N7" s="6" t="n"/>
      <c r="O7" s="6" t="n"/>
      <c r="P7" s="6" t="n"/>
    </row>
    <row r="8" ht="24" customHeight="1">
      <c r="A8" s="33">
        <f>IF(A7="","",A7+7)</f>
        <v/>
      </c>
      <c r="B8" s="29">
        <f>IF(OR(A8="",A8&gt;$J$3),"",COUNTIFS('タスク一覧'!$H$10:$H$49,"&gt;="&amp;A8,'タスク一覧'!$H$10:$H$49,"&lt;="&amp;(A8+6)))</f>
        <v/>
      </c>
      <c r="C8" s="29">
        <f>IF(OR(A8="",A8&gt;$J$3),"",COUNTIFS('タスク一覧'!$K$10:$K$49,"&gt;="&amp;A8,'タスク一覧'!$K$10:$K$49,"&lt;="&amp;(A8+6)))</f>
        <v/>
      </c>
      <c r="D8" s="29">
        <f>IF(OR(A8="",A8&gt;$J$3),"",COUNTIFS('タスク一覧'!$B$10:$B$49,"&lt;&gt;",'タスク一覧'!$I$10:$I$49,"&lt;="&amp;MIN(A8+6,$J$3-1),'タスク一覧'!$K$10:$K$49,"",'タスク一覧'!$J$10:$J$49,"&lt;&gt;完了",'タスク一覧'!$J$10:$J$49,"&lt;&gt;中止",'タスク一覧'!$J$10:$J$49,"&lt;&gt;保留")+COUNTIFS('タスク一覧'!$I$10:$I$49,"&lt;="&amp;MIN(A8+6,$J$3-1),'タスク一覧'!$K$10:$K$49,"&gt;"&amp;(A8+6),'タスク一覧'!$J$10:$J$49,"&lt;&gt;中止",'タスク一覧'!$J$10:$J$49,"&lt;&gt;保留"))</f>
        <v/>
      </c>
      <c r="E8" s="30">
        <f>IF(OR(A8="",A8&gt;$J$3),"",COUNTIFS('タスク一覧'!$B$10:$B$49,"&lt;&gt;",'タスク一覧'!$H$10:$H$49,"&lt;="&amp;(A8+6),'タスク一覧'!$K$10:$K$49,"",'タスク一覧'!$J$10:$J$49,"&lt;&gt;完了",'タスク一覧'!$J$10:$J$49,"&lt;&gt;中止")+COUNTIFS('タスク一覧'!$H$10:$H$49,"&lt;="&amp;(A8+6),'タスク一覧'!$K$10:$K$49,"&gt;"&amp;(A8+6),'タスク一覧'!$J$10:$J$49,"&lt;&gt;中止"))</f>
        <v/>
      </c>
      <c r="F8" s="34" t="n"/>
      <c r="G8" s="6" t="n"/>
      <c r="H8" s="6" t="n"/>
      <c r="I8" s="34" t="n"/>
      <c r="J8" s="6" t="n"/>
      <c r="K8" s="6" t="n"/>
      <c r="L8" s="6" t="n"/>
      <c r="M8" s="34" t="n"/>
      <c r="N8" s="6" t="n"/>
      <c r="O8" s="6" t="n"/>
      <c r="P8" s="6" t="n"/>
    </row>
    <row r="9" ht="24" customHeight="1">
      <c r="A9" s="33">
        <f>IF(A8="","",A8+7)</f>
        <v/>
      </c>
      <c r="B9" s="29">
        <f>IF(OR(A9="",A9&gt;$J$3),"",COUNTIFS('タスク一覧'!$H$10:$H$49,"&gt;="&amp;A9,'タスク一覧'!$H$10:$H$49,"&lt;="&amp;(A9+6)))</f>
        <v/>
      </c>
      <c r="C9" s="29">
        <f>IF(OR(A9="",A9&gt;$J$3),"",COUNTIFS('タスク一覧'!$K$10:$K$49,"&gt;="&amp;A9,'タスク一覧'!$K$10:$K$49,"&lt;="&amp;(A9+6)))</f>
        <v/>
      </c>
      <c r="D9" s="29">
        <f>IF(OR(A9="",A9&gt;$J$3),"",COUNTIFS('タスク一覧'!$B$10:$B$49,"&lt;&gt;",'タスク一覧'!$I$10:$I$49,"&lt;="&amp;MIN(A9+6,$J$3-1),'タスク一覧'!$K$10:$K$49,"",'タスク一覧'!$J$10:$J$49,"&lt;&gt;完了",'タスク一覧'!$J$10:$J$49,"&lt;&gt;中止",'タスク一覧'!$J$10:$J$49,"&lt;&gt;保留")+COUNTIFS('タスク一覧'!$I$10:$I$49,"&lt;="&amp;MIN(A9+6,$J$3-1),'タスク一覧'!$K$10:$K$49,"&gt;"&amp;(A9+6),'タスク一覧'!$J$10:$J$49,"&lt;&gt;中止",'タスク一覧'!$J$10:$J$49,"&lt;&gt;保留"))</f>
        <v/>
      </c>
      <c r="E9" s="30">
        <f>IF(OR(A9="",A9&gt;$J$3),"",COUNTIFS('タスク一覧'!$B$10:$B$49,"&lt;&gt;",'タスク一覧'!$H$10:$H$49,"&lt;="&amp;(A9+6),'タスク一覧'!$K$10:$K$49,"",'タスク一覧'!$J$10:$J$49,"&lt;&gt;完了",'タスク一覧'!$J$10:$J$49,"&lt;&gt;中止")+COUNTIFS('タスク一覧'!$H$10:$H$49,"&lt;="&amp;(A9+6),'タスク一覧'!$K$10:$K$49,"&gt;"&amp;(A9+6),'タスク一覧'!$J$10:$J$49,"&lt;&gt;中止"))</f>
        <v/>
      </c>
      <c r="F9" s="34" t="n"/>
      <c r="G9" s="6" t="n"/>
      <c r="H9" s="6" t="n"/>
      <c r="I9" s="34" t="n"/>
      <c r="J9" s="6" t="n"/>
      <c r="K9" s="6" t="n"/>
      <c r="L9" s="6" t="n"/>
      <c r="M9" s="34" t="n"/>
      <c r="N9" s="6" t="n"/>
      <c r="O9" s="6" t="n"/>
      <c r="P9" s="6" t="n"/>
    </row>
    <row r="10" ht="24" customHeight="1">
      <c r="A10" s="33">
        <f>IF(A9="","",A9+7)</f>
        <v/>
      </c>
      <c r="B10" s="29">
        <f>IF(OR(A10="",A10&gt;$J$3),"",COUNTIFS('タスク一覧'!$H$10:$H$49,"&gt;="&amp;A10,'タスク一覧'!$H$10:$H$49,"&lt;="&amp;(A10+6)))</f>
        <v/>
      </c>
      <c r="C10" s="29">
        <f>IF(OR(A10="",A10&gt;$J$3),"",COUNTIFS('タスク一覧'!$K$10:$K$49,"&gt;="&amp;A10,'タスク一覧'!$K$10:$K$49,"&lt;="&amp;(A10+6)))</f>
        <v/>
      </c>
      <c r="D10" s="29">
        <f>IF(OR(A10="",A10&gt;$J$3),"",COUNTIFS('タスク一覧'!$B$10:$B$49,"&lt;&gt;",'タスク一覧'!$I$10:$I$49,"&lt;="&amp;MIN(A10+6,$J$3-1),'タスク一覧'!$K$10:$K$49,"",'タスク一覧'!$J$10:$J$49,"&lt;&gt;完了",'タスク一覧'!$J$10:$J$49,"&lt;&gt;中止",'タスク一覧'!$J$10:$J$49,"&lt;&gt;保留")+COUNTIFS('タスク一覧'!$I$10:$I$49,"&lt;="&amp;MIN(A10+6,$J$3-1),'タスク一覧'!$K$10:$K$49,"&gt;"&amp;(A10+6),'タスク一覧'!$J$10:$J$49,"&lt;&gt;中止",'タスク一覧'!$J$10:$J$49,"&lt;&gt;保留"))</f>
        <v/>
      </c>
      <c r="E10" s="30">
        <f>IF(OR(A10="",A10&gt;$J$3),"",COUNTIFS('タスク一覧'!$B$10:$B$49,"&lt;&gt;",'タスク一覧'!$H$10:$H$49,"&lt;="&amp;(A10+6),'タスク一覧'!$K$10:$K$49,"",'タスク一覧'!$J$10:$J$49,"&lt;&gt;完了",'タスク一覧'!$J$10:$J$49,"&lt;&gt;中止")+COUNTIFS('タスク一覧'!$H$10:$H$49,"&lt;="&amp;(A10+6),'タスク一覧'!$K$10:$K$49,"&gt;"&amp;(A10+6),'タスク一覧'!$J$10:$J$49,"&lt;&gt;中止"))</f>
        <v/>
      </c>
      <c r="F10" s="34" t="n"/>
      <c r="G10" s="6" t="n"/>
      <c r="H10" s="6" t="n"/>
      <c r="I10" s="34" t="n"/>
      <c r="J10" s="6" t="n"/>
      <c r="K10" s="6" t="n"/>
      <c r="L10" s="6" t="n"/>
      <c r="M10" s="34" t="n"/>
      <c r="N10" s="6" t="n"/>
      <c r="O10" s="6" t="n"/>
      <c r="P10" s="6" t="n"/>
    </row>
    <row r="11" ht="24" customHeight="1">
      <c r="A11" s="33">
        <f>IF(A10="","",A10+7)</f>
        <v/>
      </c>
      <c r="B11" s="29">
        <f>IF(OR(A11="",A11&gt;$J$3),"",COUNTIFS('タスク一覧'!$H$10:$H$49,"&gt;="&amp;A11,'タスク一覧'!$H$10:$H$49,"&lt;="&amp;(A11+6)))</f>
        <v/>
      </c>
      <c r="C11" s="29">
        <f>IF(OR(A11="",A11&gt;$J$3),"",COUNTIFS('タスク一覧'!$K$10:$K$49,"&gt;="&amp;A11,'タスク一覧'!$K$10:$K$49,"&lt;="&amp;(A11+6)))</f>
        <v/>
      </c>
      <c r="D11" s="29">
        <f>IF(OR(A11="",A11&gt;$J$3),"",COUNTIFS('タスク一覧'!$B$10:$B$49,"&lt;&gt;",'タスク一覧'!$I$10:$I$49,"&lt;="&amp;MIN(A11+6,$J$3-1),'タスク一覧'!$K$10:$K$49,"",'タスク一覧'!$J$10:$J$49,"&lt;&gt;完了",'タスク一覧'!$J$10:$J$49,"&lt;&gt;中止",'タスク一覧'!$J$10:$J$49,"&lt;&gt;保留")+COUNTIFS('タスク一覧'!$I$10:$I$49,"&lt;="&amp;MIN(A11+6,$J$3-1),'タスク一覧'!$K$10:$K$49,"&gt;"&amp;(A11+6),'タスク一覧'!$J$10:$J$49,"&lt;&gt;中止",'タスク一覧'!$J$10:$J$49,"&lt;&gt;保留"))</f>
        <v/>
      </c>
      <c r="E11" s="30">
        <f>IF(OR(A11="",A11&gt;$J$3),"",COUNTIFS('タスク一覧'!$B$10:$B$49,"&lt;&gt;",'タスク一覧'!$H$10:$H$49,"&lt;="&amp;(A11+6),'タスク一覧'!$K$10:$K$49,"",'タスク一覧'!$J$10:$J$49,"&lt;&gt;完了",'タスク一覧'!$J$10:$J$49,"&lt;&gt;中止")+COUNTIFS('タスク一覧'!$H$10:$H$49,"&lt;="&amp;(A11+6),'タスク一覧'!$K$10:$K$49,"&gt;"&amp;(A11+6),'タスク一覧'!$J$10:$J$49,"&lt;&gt;中止"))</f>
        <v/>
      </c>
      <c r="F11" s="34" t="n"/>
      <c r="G11" s="6" t="n"/>
      <c r="H11" s="6" t="n"/>
      <c r="I11" s="34" t="n"/>
      <c r="J11" s="6" t="n"/>
      <c r="K11" s="6" t="n"/>
      <c r="L11" s="6" t="n"/>
      <c r="M11" s="34" t="n"/>
      <c r="N11" s="6" t="n"/>
      <c r="O11" s="6" t="n"/>
      <c r="P11" s="6" t="n"/>
    </row>
    <row r="12" ht="24" customHeight="1">
      <c r="A12" s="33">
        <f>IF(A11="","",A11+7)</f>
        <v/>
      </c>
      <c r="B12" s="29">
        <f>IF(OR(A12="",A12&gt;$J$3),"",COUNTIFS('タスク一覧'!$H$10:$H$49,"&gt;="&amp;A12,'タスク一覧'!$H$10:$H$49,"&lt;="&amp;(A12+6)))</f>
        <v/>
      </c>
      <c r="C12" s="29">
        <f>IF(OR(A12="",A12&gt;$J$3),"",COUNTIFS('タスク一覧'!$K$10:$K$49,"&gt;="&amp;A12,'タスク一覧'!$K$10:$K$49,"&lt;="&amp;(A12+6)))</f>
        <v/>
      </c>
      <c r="D12" s="29">
        <f>IF(OR(A12="",A12&gt;$J$3),"",COUNTIFS('タスク一覧'!$B$10:$B$49,"&lt;&gt;",'タスク一覧'!$I$10:$I$49,"&lt;="&amp;MIN(A12+6,$J$3-1),'タスク一覧'!$K$10:$K$49,"",'タスク一覧'!$J$10:$J$49,"&lt;&gt;完了",'タスク一覧'!$J$10:$J$49,"&lt;&gt;中止",'タスク一覧'!$J$10:$J$49,"&lt;&gt;保留")+COUNTIFS('タスク一覧'!$I$10:$I$49,"&lt;="&amp;MIN(A12+6,$J$3-1),'タスク一覧'!$K$10:$K$49,"&gt;"&amp;(A12+6),'タスク一覧'!$J$10:$J$49,"&lt;&gt;中止",'タスク一覧'!$J$10:$J$49,"&lt;&gt;保留"))</f>
        <v/>
      </c>
      <c r="E12" s="30">
        <f>IF(OR(A12="",A12&gt;$J$3),"",COUNTIFS('タスク一覧'!$B$10:$B$49,"&lt;&gt;",'タスク一覧'!$H$10:$H$49,"&lt;="&amp;(A12+6),'タスク一覧'!$K$10:$K$49,"",'タスク一覧'!$J$10:$J$49,"&lt;&gt;完了",'タスク一覧'!$J$10:$J$49,"&lt;&gt;中止")+COUNTIFS('タスク一覧'!$H$10:$H$49,"&lt;="&amp;(A12+6),'タスク一覧'!$K$10:$K$49,"&gt;"&amp;(A12+6),'タスク一覧'!$J$10:$J$49,"&lt;&gt;中止"))</f>
        <v/>
      </c>
      <c r="F12" s="34" t="n"/>
      <c r="G12" s="6" t="n"/>
      <c r="H12" s="6" t="n"/>
      <c r="I12" s="34" t="n"/>
      <c r="J12" s="6" t="n"/>
      <c r="K12" s="6" t="n"/>
      <c r="L12" s="6" t="n"/>
      <c r="M12" s="34" t="n"/>
      <c r="N12" s="6" t="n"/>
      <c r="O12" s="6" t="n"/>
      <c r="P12" s="6" t="n"/>
    </row>
    <row r="13" ht="24" customHeight="1">
      <c r="A13" s="33">
        <f>IF(A12="","",A12+7)</f>
        <v/>
      </c>
      <c r="B13" s="29">
        <f>IF(OR(A13="",A13&gt;$J$3),"",COUNTIFS('タスク一覧'!$H$10:$H$49,"&gt;="&amp;A13,'タスク一覧'!$H$10:$H$49,"&lt;="&amp;(A13+6)))</f>
        <v/>
      </c>
      <c r="C13" s="29">
        <f>IF(OR(A13="",A13&gt;$J$3),"",COUNTIFS('タスク一覧'!$K$10:$K$49,"&gt;="&amp;A13,'タスク一覧'!$K$10:$K$49,"&lt;="&amp;(A13+6)))</f>
        <v/>
      </c>
      <c r="D13" s="29">
        <f>IF(OR(A13="",A13&gt;$J$3),"",COUNTIFS('タスク一覧'!$B$10:$B$49,"&lt;&gt;",'タスク一覧'!$I$10:$I$49,"&lt;="&amp;MIN(A13+6,$J$3-1),'タスク一覧'!$K$10:$K$49,"",'タスク一覧'!$J$10:$J$49,"&lt;&gt;完了",'タスク一覧'!$J$10:$J$49,"&lt;&gt;中止",'タスク一覧'!$J$10:$J$49,"&lt;&gt;保留")+COUNTIFS('タスク一覧'!$I$10:$I$49,"&lt;="&amp;MIN(A13+6,$J$3-1),'タスク一覧'!$K$10:$K$49,"&gt;"&amp;(A13+6),'タスク一覧'!$J$10:$J$49,"&lt;&gt;中止",'タスク一覧'!$J$10:$J$49,"&lt;&gt;保留"))</f>
        <v/>
      </c>
      <c r="E13" s="30">
        <f>IF(OR(A13="",A13&gt;$J$3),"",COUNTIFS('タスク一覧'!$B$10:$B$49,"&lt;&gt;",'タスク一覧'!$H$10:$H$49,"&lt;="&amp;(A13+6),'タスク一覧'!$K$10:$K$49,"",'タスク一覧'!$J$10:$J$49,"&lt;&gt;完了",'タスク一覧'!$J$10:$J$49,"&lt;&gt;中止")+COUNTIFS('タスク一覧'!$H$10:$H$49,"&lt;="&amp;(A13+6),'タスク一覧'!$K$10:$K$49,"&gt;"&amp;(A13+6),'タスク一覧'!$J$10:$J$49,"&lt;&gt;中止"))</f>
        <v/>
      </c>
      <c r="F13" s="34" t="n"/>
      <c r="G13" s="6" t="n"/>
      <c r="H13" s="6" t="n"/>
      <c r="I13" s="34" t="n"/>
      <c r="J13" s="6" t="n"/>
      <c r="K13" s="6" t="n"/>
      <c r="L13" s="6" t="n"/>
      <c r="M13" s="34" t="n"/>
      <c r="N13" s="6" t="n"/>
      <c r="O13" s="6" t="n"/>
      <c r="P13" s="6" t="n"/>
    </row>
    <row r="14" ht="24" customHeight="1">
      <c r="A14" s="33">
        <f>IF(A13="","",A13+7)</f>
        <v/>
      </c>
      <c r="B14" s="29">
        <f>IF(OR(A14="",A14&gt;$J$3),"",COUNTIFS('タスク一覧'!$H$10:$H$49,"&gt;="&amp;A14,'タスク一覧'!$H$10:$H$49,"&lt;="&amp;(A14+6)))</f>
        <v/>
      </c>
      <c r="C14" s="29">
        <f>IF(OR(A14="",A14&gt;$J$3),"",COUNTIFS('タスク一覧'!$K$10:$K$49,"&gt;="&amp;A14,'タスク一覧'!$K$10:$K$49,"&lt;="&amp;(A14+6)))</f>
        <v/>
      </c>
      <c r="D14" s="29">
        <f>IF(OR(A14="",A14&gt;$J$3),"",COUNTIFS('タスク一覧'!$B$10:$B$49,"&lt;&gt;",'タスク一覧'!$I$10:$I$49,"&lt;="&amp;MIN(A14+6,$J$3-1),'タスク一覧'!$K$10:$K$49,"",'タスク一覧'!$J$10:$J$49,"&lt;&gt;完了",'タスク一覧'!$J$10:$J$49,"&lt;&gt;中止",'タスク一覧'!$J$10:$J$49,"&lt;&gt;保留")+COUNTIFS('タスク一覧'!$I$10:$I$49,"&lt;="&amp;MIN(A14+6,$J$3-1),'タスク一覧'!$K$10:$K$49,"&gt;"&amp;(A14+6),'タスク一覧'!$J$10:$J$49,"&lt;&gt;中止",'タスク一覧'!$J$10:$J$49,"&lt;&gt;保留"))</f>
        <v/>
      </c>
      <c r="E14" s="30">
        <f>IF(OR(A14="",A14&gt;$J$3),"",COUNTIFS('タスク一覧'!$B$10:$B$49,"&lt;&gt;",'タスク一覧'!$H$10:$H$49,"&lt;="&amp;(A14+6),'タスク一覧'!$K$10:$K$49,"",'タスク一覧'!$J$10:$J$49,"&lt;&gt;完了",'タスク一覧'!$J$10:$J$49,"&lt;&gt;中止")+COUNTIFS('タスク一覧'!$H$10:$H$49,"&lt;="&amp;(A14+6),'タスク一覧'!$K$10:$K$49,"&gt;"&amp;(A14+6),'タスク一覧'!$J$10:$J$49,"&lt;&gt;中止"))</f>
        <v/>
      </c>
      <c r="F14" s="34" t="n"/>
      <c r="G14" s="6" t="n"/>
      <c r="H14" s="6" t="n"/>
      <c r="I14" s="34" t="n"/>
      <c r="J14" s="6" t="n"/>
      <c r="K14" s="6" t="n"/>
      <c r="L14" s="6" t="n"/>
      <c r="M14" s="34" t="n"/>
      <c r="N14" s="6" t="n"/>
      <c r="O14" s="6" t="n"/>
      <c r="P14" s="6" t="n"/>
    </row>
    <row r="15" ht="24" customHeight="1">
      <c r="A15" s="33">
        <f>IF(A14="","",A14+7)</f>
        <v/>
      </c>
      <c r="B15" s="29">
        <f>IF(OR(A15="",A15&gt;$J$3),"",COUNTIFS('タスク一覧'!$H$10:$H$49,"&gt;="&amp;A15,'タスク一覧'!$H$10:$H$49,"&lt;="&amp;(A15+6)))</f>
        <v/>
      </c>
      <c r="C15" s="29">
        <f>IF(OR(A15="",A15&gt;$J$3),"",COUNTIFS('タスク一覧'!$K$10:$K$49,"&gt;="&amp;A15,'タスク一覧'!$K$10:$K$49,"&lt;="&amp;(A15+6)))</f>
        <v/>
      </c>
      <c r="D15" s="29">
        <f>IF(OR(A15="",A15&gt;$J$3),"",COUNTIFS('タスク一覧'!$B$10:$B$49,"&lt;&gt;",'タスク一覧'!$I$10:$I$49,"&lt;="&amp;MIN(A15+6,$J$3-1),'タスク一覧'!$K$10:$K$49,"",'タスク一覧'!$J$10:$J$49,"&lt;&gt;完了",'タスク一覧'!$J$10:$J$49,"&lt;&gt;中止",'タスク一覧'!$J$10:$J$49,"&lt;&gt;保留")+COUNTIFS('タスク一覧'!$I$10:$I$49,"&lt;="&amp;MIN(A15+6,$J$3-1),'タスク一覧'!$K$10:$K$49,"&gt;"&amp;(A15+6),'タスク一覧'!$J$10:$J$49,"&lt;&gt;中止",'タスク一覧'!$J$10:$J$49,"&lt;&gt;保留"))</f>
        <v/>
      </c>
      <c r="E15" s="30">
        <f>IF(OR(A15="",A15&gt;$J$3),"",COUNTIFS('タスク一覧'!$B$10:$B$49,"&lt;&gt;",'タスク一覧'!$H$10:$H$49,"&lt;="&amp;(A15+6),'タスク一覧'!$K$10:$K$49,"",'タスク一覧'!$J$10:$J$49,"&lt;&gt;完了",'タスク一覧'!$J$10:$J$49,"&lt;&gt;中止")+COUNTIFS('タスク一覧'!$H$10:$H$49,"&lt;="&amp;(A15+6),'タスク一覧'!$K$10:$K$49,"&gt;"&amp;(A15+6),'タスク一覧'!$J$10:$J$49,"&lt;&gt;中止"))</f>
        <v/>
      </c>
      <c r="F15" s="34" t="n"/>
      <c r="G15" s="6" t="n"/>
      <c r="H15" s="6" t="n"/>
      <c r="I15" s="34" t="n"/>
      <c r="J15" s="6" t="n"/>
      <c r="K15" s="6" t="n"/>
      <c r="L15" s="6" t="n"/>
      <c r="M15" s="34" t="n"/>
      <c r="N15" s="6" t="n"/>
      <c r="O15" s="6" t="n"/>
      <c r="P15" s="6" t="n"/>
    </row>
    <row r="16" ht="24" customHeight="1">
      <c r="A16" s="33">
        <f>IF(A15="","",A15+7)</f>
        <v/>
      </c>
      <c r="B16" s="29">
        <f>IF(OR(A16="",A16&gt;$J$3),"",COUNTIFS('タスク一覧'!$H$10:$H$49,"&gt;="&amp;A16,'タスク一覧'!$H$10:$H$49,"&lt;="&amp;(A16+6)))</f>
        <v/>
      </c>
      <c r="C16" s="29">
        <f>IF(OR(A16="",A16&gt;$J$3),"",COUNTIFS('タスク一覧'!$K$10:$K$49,"&gt;="&amp;A16,'タスク一覧'!$K$10:$K$49,"&lt;="&amp;(A16+6)))</f>
        <v/>
      </c>
      <c r="D16" s="29">
        <f>IF(OR(A16="",A16&gt;$J$3),"",COUNTIFS('タスク一覧'!$B$10:$B$49,"&lt;&gt;",'タスク一覧'!$I$10:$I$49,"&lt;="&amp;MIN(A16+6,$J$3-1),'タスク一覧'!$K$10:$K$49,"",'タスク一覧'!$J$10:$J$49,"&lt;&gt;完了",'タスク一覧'!$J$10:$J$49,"&lt;&gt;中止",'タスク一覧'!$J$10:$J$49,"&lt;&gt;保留")+COUNTIFS('タスク一覧'!$I$10:$I$49,"&lt;="&amp;MIN(A16+6,$J$3-1),'タスク一覧'!$K$10:$K$49,"&gt;"&amp;(A16+6),'タスク一覧'!$J$10:$J$49,"&lt;&gt;中止",'タスク一覧'!$J$10:$J$49,"&lt;&gt;保留"))</f>
        <v/>
      </c>
      <c r="E16" s="30">
        <f>IF(OR(A16="",A16&gt;$J$3),"",COUNTIFS('タスク一覧'!$B$10:$B$49,"&lt;&gt;",'タスク一覧'!$H$10:$H$49,"&lt;="&amp;(A16+6),'タスク一覧'!$K$10:$K$49,"",'タスク一覧'!$J$10:$J$49,"&lt;&gt;完了",'タスク一覧'!$J$10:$J$49,"&lt;&gt;中止")+COUNTIFS('タスク一覧'!$H$10:$H$49,"&lt;="&amp;(A16+6),'タスク一覧'!$K$10:$K$49,"&gt;"&amp;(A16+6),'タスク一覧'!$J$10:$J$49,"&lt;&gt;中止"))</f>
        <v/>
      </c>
      <c r="F16" s="34" t="n"/>
      <c r="G16" s="6" t="n"/>
      <c r="H16" s="6" t="n"/>
      <c r="I16" s="34" t="n"/>
      <c r="J16" s="6" t="n"/>
      <c r="K16" s="6" t="n"/>
      <c r="L16" s="6" t="n"/>
      <c r="M16" s="34" t="n"/>
      <c r="N16" s="6" t="n"/>
      <c r="O16" s="6" t="n"/>
      <c r="P16" s="6" t="n"/>
    </row>
    <row r="17" ht="24" customHeight="1">
      <c r="A17" s="33">
        <f>IF(A16="","",A16+7)</f>
        <v/>
      </c>
      <c r="B17" s="29">
        <f>IF(OR(A17="",A17&gt;$J$3),"",COUNTIFS('タスク一覧'!$H$10:$H$49,"&gt;="&amp;A17,'タスク一覧'!$H$10:$H$49,"&lt;="&amp;(A17+6)))</f>
        <v/>
      </c>
      <c r="C17" s="29">
        <f>IF(OR(A17="",A17&gt;$J$3),"",COUNTIFS('タスク一覧'!$K$10:$K$49,"&gt;="&amp;A17,'タスク一覧'!$K$10:$K$49,"&lt;="&amp;(A17+6)))</f>
        <v/>
      </c>
      <c r="D17" s="29">
        <f>IF(OR(A17="",A17&gt;$J$3),"",COUNTIFS('タスク一覧'!$B$10:$B$49,"&lt;&gt;",'タスク一覧'!$I$10:$I$49,"&lt;="&amp;MIN(A17+6,$J$3-1),'タスク一覧'!$K$10:$K$49,"",'タスク一覧'!$J$10:$J$49,"&lt;&gt;完了",'タスク一覧'!$J$10:$J$49,"&lt;&gt;中止",'タスク一覧'!$J$10:$J$49,"&lt;&gt;保留")+COUNTIFS('タスク一覧'!$I$10:$I$49,"&lt;="&amp;MIN(A17+6,$J$3-1),'タスク一覧'!$K$10:$K$49,"&gt;"&amp;(A17+6),'タスク一覧'!$J$10:$J$49,"&lt;&gt;中止",'タスク一覧'!$J$10:$J$49,"&lt;&gt;保留"))</f>
        <v/>
      </c>
      <c r="E17" s="30">
        <f>IF(OR(A17="",A17&gt;$J$3),"",COUNTIFS('タスク一覧'!$B$10:$B$49,"&lt;&gt;",'タスク一覧'!$H$10:$H$49,"&lt;="&amp;(A17+6),'タスク一覧'!$K$10:$K$49,"",'タスク一覧'!$J$10:$J$49,"&lt;&gt;完了",'タスク一覧'!$J$10:$J$49,"&lt;&gt;中止")+COUNTIFS('タスク一覧'!$H$10:$H$49,"&lt;="&amp;(A17+6),'タスク一覧'!$K$10:$K$49,"&gt;"&amp;(A17+6),'タスク一覧'!$J$10:$J$49,"&lt;&gt;中止"))</f>
        <v/>
      </c>
      <c r="F17" s="34" t="n"/>
      <c r="G17" s="6" t="n"/>
      <c r="H17" s="6" t="n"/>
      <c r="I17" s="34" t="n"/>
      <c r="J17" s="6" t="n"/>
      <c r="K17" s="6" t="n"/>
      <c r="L17" s="6" t="n"/>
      <c r="M17" s="34" t="n"/>
      <c r="N17" s="6" t="n"/>
      <c r="O17" s="6" t="n"/>
      <c r="P17" s="6" t="n"/>
    </row>
    <row r="18" ht="24" customHeight="1">
      <c r="A18" s="33">
        <f>IF(A17="","",A17+7)</f>
        <v/>
      </c>
      <c r="B18" s="29">
        <f>IF(OR(A18="",A18&gt;$J$3),"",COUNTIFS('タスク一覧'!$H$10:$H$49,"&gt;="&amp;A18,'タスク一覧'!$H$10:$H$49,"&lt;="&amp;(A18+6)))</f>
        <v/>
      </c>
      <c r="C18" s="29">
        <f>IF(OR(A18="",A18&gt;$J$3),"",COUNTIFS('タスク一覧'!$K$10:$K$49,"&gt;="&amp;A18,'タスク一覧'!$K$10:$K$49,"&lt;="&amp;(A18+6)))</f>
        <v/>
      </c>
      <c r="D18" s="29">
        <f>IF(OR(A18="",A18&gt;$J$3),"",COUNTIFS('タスク一覧'!$B$10:$B$49,"&lt;&gt;",'タスク一覧'!$I$10:$I$49,"&lt;="&amp;MIN(A18+6,$J$3-1),'タスク一覧'!$K$10:$K$49,"",'タスク一覧'!$J$10:$J$49,"&lt;&gt;完了",'タスク一覧'!$J$10:$J$49,"&lt;&gt;中止",'タスク一覧'!$J$10:$J$49,"&lt;&gt;保留")+COUNTIFS('タスク一覧'!$I$10:$I$49,"&lt;="&amp;MIN(A18+6,$J$3-1),'タスク一覧'!$K$10:$K$49,"&gt;"&amp;(A18+6),'タスク一覧'!$J$10:$J$49,"&lt;&gt;中止",'タスク一覧'!$J$10:$J$49,"&lt;&gt;保留"))</f>
        <v/>
      </c>
      <c r="E18" s="30">
        <f>IF(OR(A18="",A18&gt;$J$3),"",COUNTIFS('タスク一覧'!$B$10:$B$49,"&lt;&gt;",'タスク一覧'!$H$10:$H$49,"&lt;="&amp;(A18+6),'タスク一覧'!$K$10:$K$49,"",'タスク一覧'!$J$10:$J$49,"&lt;&gt;完了",'タスク一覧'!$J$10:$J$49,"&lt;&gt;中止")+COUNTIFS('タスク一覧'!$H$10:$H$49,"&lt;="&amp;(A18+6),'タスク一覧'!$K$10:$K$49,"&gt;"&amp;(A18+6),'タスク一覧'!$J$10:$J$49,"&lt;&gt;中止"))</f>
        <v/>
      </c>
      <c r="F18" s="34" t="n"/>
      <c r="G18" s="6" t="n"/>
      <c r="H18" s="6" t="n"/>
      <c r="I18" s="34" t="n"/>
      <c r="J18" s="6" t="n"/>
      <c r="K18" s="6" t="n"/>
      <c r="L18" s="6" t="n"/>
      <c r="M18" s="34" t="n"/>
      <c r="N18" s="6" t="n"/>
      <c r="O18" s="6" t="n"/>
      <c r="P18" s="6" t="n"/>
    </row>
    <row r="19" ht="24" customHeight="1">
      <c r="A19" s="33">
        <f>IF(A18="","",A18+7)</f>
        <v/>
      </c>
      <c r="B19" s="29">
        <f>IF(OR(A19="",A19&gt;$J$3),"",COUNTIFS('タスク一覧'!$H$10:$H$49,"&gt;="&amp;A19,'タスク一覧'!$H$10:$H$49,"&lt;="&amp;(A19+6)))</f>
        <v/>
      </c>
      <c r="C19" s="29">
        <f>IF(OR(A19="",A19&gt;$J$3),"",COUNTIFS('タスク一覧'!$K$10:$K$49,"&gt;="&amp;A19,'タスク一覧'!$K$10:$K$49,"&lt;="&amp;(A19+6)))</f>
        <v/>
      </c>
      <c r="D19" s="29">
        <f>IF(OR(A19="",A19&gt;$J$3),"",COUNTIFS('タスク一覧'!$B$10:$B$49,"&lt;&gt;",'タスク一覧'!$I$10:$I$49,"&lt;="&amp;MIN(A19+6,$J$3-1),'タスク一覧'!$K$10:$K$49,"",'タスク一覧'!$J$10:$J$49,"&lt;&gt;完了",'タスク一覧'!$J$10:$J$49,"&lt;&gt;中止",'タスク一覧'!$J$10:$J$49,"&lt;&gt;保留")+COUNTIFS('タスク一覧'!$I$10:$I$49,"&lt;="&amp;MIN(A19+6,$J$3-1),'タスク一覧'!$K$10:$K$49,"&gt;"&amp;(A19+6),'タスク一覧'!$J$10:$J$49,"&lt;&gt;中止",'タスク一覧'!$J$10:$J$49,"&lt;&gt;保留"))</f>
        <v/>
      </c>
      <c r="E19" s="30">
        <f>IF(OR(A19="",A19&gt;$J$3),"",COUNTIFS('タスク一覧'!$B$10:$B$49,"&lt;&gt;",'タスク一覧'!$H$10:$H$49,"&lt;="&amp;(A19+6),'タスク一覧'!$K$10:$K$49,"",'タスク一覧'!$J$10:$J$49,"&lt;&gt;完了",'タスク一覧'!$J$10:$J$49,"&lt;&gt;中止")+COUNTIFS('タスク一覧'!$H$10:$H$49,"&lt;="&amp;(A19+6),'タスク一覧'!$K$10:$K$49,"&gt;"&amp;(A19+6),'タスク一覧'!$J$10:$J$49,"&lt;&gt;中止"))</f>
        <v/>
      </c>
      <c r="F19" s="34" t="n"/>
      <c r="G19" s="6" t="n"/>
      <c r="H19" s="6" t="n"/>
      <c r="I19" s="34" t="n"/>
      <c r="J19" s="6" t="n"/>
      <c r="K19" s="6" t="n"/>
      <c r="L19" s="6" t="n"/>
      <c r="M19" s="34" t="n"/>
      <c r="N19" s="6" t="n"/>
      <c r="O19" s="6" t="n"/>
      <c r="P19" s="6" t="n"/>
    </row>
    <row r="20" ht="4" customHeight="1"/>
    <row r="21" ht="16" customHeight="1">
      <c r="A21" s="24" t="inlineStr">
        <is>
          <t>数はタスク一覧から数式で出ます。増えた＝登録日がその週、終わった＝完了日がその週。中止のタスクは数えません。</t>
        </is>
      </c>
    </row>
    <row r="22" ht="16" customHeight="1">
      <c r="A22" s="24" t="inlineStr">
        <is>
          <t>期限切れ・残りは、その週の終わり（日曜日）の時点の数です。今週の行は、判定に使う日の時点の数で、タスク一覧の件数と同じになります。</t>
        </is>
      </c>
    </row>
    <row r="23" ht="16" customHeight="1">
      <c r="A23" s="24" t="inlineStr">
        <is>
          <t>登録日が空欄のタスクは、増えた・残りに入りません。判定に使う日より後の週は空欄のままです。</t>
        </is>
      </c>
    </row>
  </sheetData>
  <mergeCells count="55">
    <mergeCell ref="I14:L14"/>
    <mergeCell ref="I17:L17"/>
    <mergeCell ref="M8:P8"/>
    <mergeCell ref="F18:H18"/>
    <mergeCell ref="I8:L8"/>
    <mergeCell ref="M17:P17"/>
    <mergeCell ref="A23:P23"/>
    <mergeCell ref="F8:H8"/>
    <mergeCell ref="A22:P22"/>
    <mergeCell ref="F17:H17"/>
    <mergeCell ref="I10:L10"/>
    <mergeCell ref="M14:P14"/>
    <mergeCell ref="I19:L19"/>
    <mergeCell ref="C4:D4"/>
    <mergeCell ref="M19:P19"/>
    <mergeCell ref="I13:L13"/>
    <mergeCell ref="E4:F4"/>
    <mergeCell ref="I9:L9"/>
    <mergeCell ref="F13:H13"/>
    <mergeCell ref="I6:L6"/>
    <mergeCell ref="I15:L15"/>
    <mergeCell ref="F9:H9"/>
    <mergeCell ref="A3:B3"/>
    <mergeCell ref="J3:L3"/>
    <mergeCell ref="I11:L11"/>
    <mergeCell ref="M9:P9"/>
    <mergeCell ref="F14:H14"/>
    <mergeCell ref="A1:P1"/>
    <mergeCell ref="M11:P11"/>
    <mergeCell ref="I16:L16"/>
    <mergeCell ref="I7:L7"/>
    <mergeCell ref="M10:P10"/>
    <mergeCell ref="F11:H11"/>
    <mergeCell ref="H3:I3"/>
    <mergeCell ref="A4:B4"/>
    <mergeCell ref="G4:H4"/>
    <mergeCell ref="F10:H10"/>
    <mergeCell ref="F16:H16"/>
    <mergeCell ref="I4:P4"/>
    <mergeCell ref="F6:H6"/>
    <mergeCell ref="I18:L18"/>
    <mergeCell ref="F19:H19"/>
    <mergeCell ref="M13:P13"/>
    <mergeCell ref="M16:P16"/>
    <mergeCell ref="M18:P18"/>
    <mergeCell ref="M7:P7"/>
    <mergeCell ref="I12:L12"/>
    <mergeCell ref="A21:P21"/>
    <mergeCell ref="M6:P6"/>
    <mergeCell ref="M12:P12"/>
    <mergeCell ref="M15:P15"/>
    <mergeCell ref="F12:H12"/>
    <mergeCell ref="F7:H7"/>
    <mergeCell ref="F15:H15"/>
    <mergeCell ref="C3:G3"/>
  </mergeCells>
  <pageMargins left="0.4" right="0.4" top="0.5" bottom="0.5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2026-11-03T17:05:12Z</dcterms:created>
  <dcterms:modified xmlns:dcterms="http://purl.org/dc/terms/" xmlns:xsi="http://www.w3.org/2001/XMLSchema-instance" xsi:type="dcterms:W3CDTF">2026-11-03T17:05:12Z</dcterms:modified>
</cp:coreProperties>
</file>